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drawings/drawing4.xml" ContentType="application/vnd.openxmlformats-officedocument.drawingml.chartshape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" yWindow="2220" windowWidth="15480" windowHeight="11340" firstSheet="3" activeTab="10"/>
  </bookViews>
  <sheets>
    <sheet name="2011-2012" sheetId="1" r:id="rId1"/>
    <sheet name="2011-2012 Budget Balance" sheetId="4" r:id="rId2"/>
    <sheet name="2012-2013 Budget" sheetId="2" r:id="rId3"/>
    <sheet name="2012-2013" sheetId="3" r:id="rId4"/>
    <sheet name="2012-2013 Budget Balance" sheetId="10" r:id="rId5"/>
    <sheet name="Funding Plan 2013" sheetId="8" r:id="rId6"/>
    <sheet name="Graphs" sheetId="9" r:id="rId7"/>
    <sheet name="Alottment Summary" sheetId="11" r:id="rId8"/>
    <sheet name="2013-2014" sheetId="12" r:id="rId9"/>
    <sheet name="2013-2014 Budget Balance" sheetId="13" r:id="rId10"/>
    <sheet name="2014-2015 Budget" sheetId="14" r:id="rId11"/>
  </sheets>
  <calcPr calcId="145621"/>
</workbook>
</file>

<file path=xl/calcChain.xml><?xml version="1.0" encoding="utf-8"?>
<calcChain xmlns="http://schemas.openxmlformats.org/spreadsheetml/2006/main">
  <c r="D36" i="14" l="1"/>
  <c r="D26" i="14"/>
  <c r="F2" i="14"/>
  <c r="G1" i="14"/>
  <c r="D27" i="14" l="1"/>
  <c r="D37" i="14" s="1"/>
  <c r="C21" i="13"/>
  <c r="F38" i="12" l="1"/>
  <c r="F1" i="12"/>
  <c r="D34" i="12" l="1"/>
  <c r="D21" i="13" l="1"/>
  <c r="B36" i="13"/>
  <c r="D22" i="13" l="1"/>
  <c r="F22" i="13" s="1"/>
  <c r="E35" i="10"/>
  <c r="D35" i="10"/>
  <c r="F5" i="12" l="1"/>
  <c r="F7" i="12" s="1"/>
  <c r="F35" i="12" s="1"/>
  <c r="B66" i="11" l="1"/>
  <c r="E73" i="2" l="1"/>
  <c r="F43" i="2"/>
  <c r="B20" i="2"/>
  <c r="C115" i="1"/>
  <c r="D36" i="10"/>
  <c r="F27" i="4"/>
  <c r="E27" i="4"/>
  <c r="B30" i="3"/>
  <c r="C51" i="2" l="1"/>
  <c r="D55" i="2"/>
  <c r="B156" i="1" l="1"/>
  <c r="B165" i="1"/>
  <c r="B164" i="1"/>
  <c r="B163" i="1"/>
  <c r="B162" i="1"/>
  <c r="G159" i="1"/>
  <c r="H159" i="1" s="1"/>
  <c r="G158" i="1"/>
  <c r="H158" i="1" s="1"/>
  <c r="G157" i="1"/>
  <c r="G156" i="1"/>
  <c r="B159" i="1"/>
  <c r="B158" i="1"/>
  <c r="B157" i="1"/>
  <c r="A213" i="1"/>
  <c r="A216" i="1" s="1"/>
  <c r="C213" i="1"/>
  <c r="E187" i="1"/>
  <c r="C187" i="1"/>
  <c r="A192" i="1"/>
  <c r="E218" i="1"/>
  <c r="C164" i="1" l="1"/>
  <c r="C162" i="1"/>
  <c r="C166" i="1" s="1"/>
  <c r="C156" i="1"/>
  <c r="C160" i="1" s="1"/>
  <c r="C159" i="1"/>
  <c r="C158" i="1"/>
  <c r="C157" i="1"/>
  <c r="H157" i="1"/>
  <c r="C163" i="1"/>
  <c r="C165" i="1"/>
  <c r="H156" i="1"/>
  <c r="E125" i="1"/>
  <c r="D117" i="1"/>
  <c r="F121" i="1"/>
  <c r="F127" i="1" s="1"/>
  <c r="D130" i="1"/>
  <c r="D129" i="1"/>
  <c r="D128" i="1"/>
  <c r="D127" i="1"/>
  <c r="B130" i="1"/>
  <c r="B129" i="1"/>
  <c r="B127" i="1"/>
  <c r="H160" i="1" l="1"/>
  <c r="G121" i="1"/>
  <c r="D118" i="1"/>
  <c r="F124" i="1"/>
  <c r="F123" i="1"/>
  <c r="F122" i="1"/>
  <c r="B39" i="2"/>
  <c r="B122" i="1"/>
  <c r="F128" i="1" l="1"/>
  <c r="G122" i="1"/>
  <c r="I122" i="1"/>
  <c r="B128" i="1"/>
  <c r="F130" i="1"/>
  <c r="G124" i="1"/>
  <c r="G125" i="1" s="1"/>
  <c r="F129" i="1"/>
  <c r="G123" i="1"/>
  <c r="D14" i="8"/>
  <c r="D13" i="8"/>
  <c r="D22" i="8" s="1"/>
  <c r="C8" i="8"/>
  <c r="C122" i="1" l="1"/>
  <c r="C124" i="1"/>
  <c r="C123" i="1"/>
  <c r="C121" i="1"/>
  <c r="D57" i="2"/>
  <c r="D56" i="2"/>
  <c r="C125" i="1" l="1"/>
  <c r="D73" i="2"/>
  <c r="C15" i="2" l="1"/>
  <c r="E28" i="4"/>
  <c r="E12" i="3"/>
  <c r="E13" i="3"/>
  <c r="E14" i="3"/>
  <c r="E15" i="3"/>
  <c r="E11" i="3"/>
  <c r="E6" i="3"/>
  <c r="E5" i="3"/>
  <c r="E20" i="1"/>
  <c r="E30" i="1"/>
  <c r="E56" i="1"/>
  <c r="E80" i="1"/>
  <c r="E82" i="1"/>
  <c r="H46" i="1"/>
  <c r="H47" i="1"/>
  <c r="H48" i="1"/>
  <c r="H45" i="1"/>
  <c r="H49" i="1" s="1"/>
  <c r="E46" i="1"/>
  <c r="E47" i="1"/>
  <c r="E48" i="1"/>
  <c r="E45" i="1"/>
  <c r="H41" i="1"/>
  <c r="H42" i="1"/>
  <c r="H40" i="1"/>
  <c r="E41" i="1"/>
  <c r="E43" i="1" s="1"/>
  <c r="B43" i="1" s="1"/>
  <c r="E42" i="1"/>
  <c r="E40" i="1"/>
  <c r="E54" i="1"/>
  <c r="E53" i="1"/>
  <c r="E57" i="1" s="1"/>
  <c r="E101" i="1"/>
  <c r="E102" i="1"/>
  <c r="E103" i="1"/>
  <c r="E100" i="1"/>
  <c r="H34" i="1"/>
  <c r="H38" i="1" s="1"/>
  <c r="B38" i="1" s="1"/>
  <c r="H36" i="1"/>
  <c r="H37" i="1"/>
  <c r="H35" i="1"/>
  <c r="E35" i="1"/>
  <c r="E89" i="1"/>
  <c r="E90" i="1"/>
  <c r="E91" i="1"/>
  <c r="E92" i="1"/>
  <c r="E93" i="1"/>
  <c r="E94" i="1"/>
  <c r="E95" i="1"/>
  <c r="E88" i="1"/>
  <c r="H82" i="1"/>
  <c r="B83" i="1" s="1"/>
  <c r="B84" i="1" s="1"/>
  <c r="H72" i="1"/>
  <c r="B73" i="1" s="1"/>
  <c r="E72" i="1"/>
  <c r="C72" i="1"/>
  <c r="E49" i="1"/>
  <c r="B49" i="1" s="1"/>
  <c r="B96" i="1"/>
  <c r="B119" i="1"/>
  <c r="H43" i="1"/>
  <c r="B20" i="1"/>
  <c r="B17" i="3" l="1"/>
  <c r="B57" i="1"/>
  <c r="B21" i="2"/>
  <c r="B42" i="2" s="1"/>
  <c r="C52" i="2" l="1"/>
  <c r="B75" i="2" s="1"/>
  <c r="B81" i="2" s="1"/>
</calcChain>
</file>

<file path=xl/sharedStrings.xml><?xml version="1.0" encoding="utf-8"?>
<sst xmlns="http://schemas.openxmlformats.org/spreadsheetml/2006/main" count="920" uniqueCount="448">
  <si>
    <t>Instructional Materials Orders</t>
  </si>
  <si>
    <t>Continuing Order</t>
  </si>
  <si>
    <t>Texas Math McGraw Hill K</t>
  </si>
  <si>
    <t>Texas Math McGraw Hill 1</t>
  </si>
  <si>
    <t>Texas Math McGraw Hill 2</t>
  </si>
  <si>
    <t xml:space="preserve">Tesoros De Lectura McGraw </t>
  </si>
  <si>
    <t>Student #</t>
  </si>
  <si>
    <t>Unit Price</t>
  </si>
  <si>
    <t>Physics Pearson</t>
  </si>
  <si>
    <t>Earth Science Pearon</t>
  </si>
  <si>
    <t>Status</t>
  </si>
  <si>
    <t>Total</t>
  </si>
  <si>
    <t>TEKS %</t>
  </si>
  <si>
    <t>EMAT Type</t>
  </si>
  <si>
    <t>Title</t>
  </si>
  <si>
    <t>SBOE Adopted</t>
  </si>
  <si>
    <t>TE included</t>
  </si>
  <si>
    <t xml:space="preserve">Texas Journeys Grade K </t>
  </si>
  <si>
    <t>ISBN #</t>
  </si>
  <si>
    <t>Texas Journeys Grade 1</t>
  </si>
  <si>
    <t>Texas Journeys Grade 2</t>
  </si>
  <si>
    <t>Texas Journeys Grade 3</t>
  </si>
  <si>
    <t>Texas Journeys Grade 4</t>
  </si>
  <si>
    <t>Holt Literature Texas Grade 9</t>
  </si>
  <si>
    <t>Continuing Order Total</t>
  </si>
  <si>
    <t>013061145X</t>
  </si>
  <si>
    <t>Proclamation 2011</t>
  </si>
  <si>
    <t>English Lanugage Arts</t>
  </si>
  <si>
    <t>Texas Write Source Grade 2</t>
  </si>
  <si>
    <t>Texas Write Source Grade 3</t>
  </si>
  <si>
    <t>Texas Write Source Grade 5</t>
  </si>
  <si>
    <t>Texas Write Source Grade 4</t>
  </si>
  <si>
    <t>TE Ordered</t>
  </si>
  <si>
    <t>TE Price Total</t>
  </si>
  <si>
    <t>Handwriting</t>
  </si>
  <si>
    <t>Benson Handwriting Grade 1</t>
  </si>
  <si>
    <t>Benson Handwriting Grade 2</t>
  </si>
  <si>
    <t>ESL</t>
  </si>
  <si>
    <t>Texas Treasure Chest Kindergarten</t>
  </si>
  <si>
    <t>Texas Treasure Chest Grade 1</t>
  </si>
  <si>
    <t>Texas Treasure Chest Grade 2</t>
  </si>
  <si>
    <t>Texas Treasure Chest Grade 3</t>
  </si>
  <si>
    <t>Texas Treasure Chest Grade 4</t>
  </si>
  <si>
    <t>Texas Treasure Chest Grade 5</t>
  </si>
  <si>
    <t>National Geographic Grade 6</t>
  </si>
  <si>
    <t>Intermediate Component</t>
  </si>
  <si>
    <t>Totals</t>
  </si>
  <si>
    <t>Inside Level A Beginner</t>
  </si>
  <si>
    <t>Inside Level B Beginner</t>
  </si>
  <si>
    <t>National Geogrpahic Grade 7 Level D</t>
  </si>
  <si>
    <t>National Geographic Grade 7 Level C</t>
  </si>
  <si>
    <t>National Geographic Grade 8 Level C</t>
  </si>
  <si>
    <t>National Geographic Grade 8 Level D</t>
  </si>
  <si>
    <t>TE Cost</t>
  </si>
  <si>
    <t>Total for MS</t>
  </si>
  <si>
    <t>Grand total ESL</t>
  </si>
  <si>
    <t>Elem. Total ESL</t>
  </si>
  <si>
    <t>Stem Scopes Grade 5</t>
  </si>
  <si>
    <t>McDougal Littell Classzone 6th Grade</t>
  </si>
  <si>
    <t>McDougal Littell Classzone 7th Grade</t>
  </si>
  <si>
    <t>McDougal Littell Classzone 8th Grade</t>
  </si>
  <si>
    <t>Adaptive Curriculum Reese</t>
  </si>
  <si>
    <t>SciTex - Chemistry</t>
  </si>
  <si>
    <t>SciTex- Biology</t>
  </si>
  <si>
    <t>SciTEx- Physics</t>
  </si>
  <si>
    <t>n/a</t>
  </si>
  <si>
    <t>Grand total:</t>
  </si>
  <si>
    <t>TE Only</t>
  </si>
  <si>
    <t>TE only</t>
  </si>
  <si>
    <t>Free TE</t>
  </si>
  <si>
    <t>Total ELA 2-5</t>
  </si>
  <si>
    <t>Free</t>
  </si>
  <si>
    <t>Vernier Probe Ware</t>
  </si>
  <si>
    <t>HMS</t>
  </si>
  <si>
    <t>FMS</t>
  </si>
  <si>
    <t>TVMS</t>
  </si>
  <si>
    <t>FHS</t>
  </si>
  <si>
    <t>Number</t>
  </si>
  <si>
    <t xml:space="preserve">Total Probe Ware </t>
  </si>
  <si>
    <t>Allotment total year one</t>
  </si>
  <si>
    <t>Remaining</t>
  </si>
  <si>
    <r>
      <t xml:space="preserve">Current Running Total </t>
    </r>
    <r>
      <rPr>
        <b/>
        <sz val="8"/>
        <color indexed="8"/>
        <rFont val="Calibri"/>
        <family val="2"/>
      </rPr>
      <t>(including Pending)</t>
    </r>
  </si>
  <si>
    <t>Texas Write Source Grade 6</t>
  </si>
  <si>
    <t>Texas Write Source Grade 7</t>
  </si>
  <si>
    <t xml:space="preserve">Texas Write Source Grade 8 </t>
  </si>
  <si>
    <t>Total MS ELA</t>
  </si>
  <si>
    <t>English I</t>
  </si>
  <si>
    <t>English II</t>
  </si>
  <si>
    <t>English III</t>
  </si>
  <si>
    <t>English IV</t>
  </si>
  <si>
    <t>Total HS ELA</t>
  </si>
  <si>
    <t>Supplemental Science</t>
  </si>
  <si>
    <t>2nd Grade TE's Math</t>
  </si>
  <si>
    <t>Supplemental Order:</t>
  </si>
  <si>
    <t>Technology State Expenditures</t>
  </si>
  <si>
    <t>Suddenlink</t>
  </si>
  <si>
    <t>Renaissance Learning</t>
  </si>
  <si>
    <t>Follett Educational Service</t>
  </si>
  <si>
    <t>Remote Learner - Moodle</t>
  </si>
  <si>
    <t>Ordered 10-25-11</t>
  </si>
  <si>
    <t xml:space="preserve">Pending TEA </t>
  </si>
  <si>
    <t>Supplemental Continuing Order</t>
  </si>
  <si>
    <t>McGraw Hill Tesoros Student Activity Books</t>
  </si>
  <si>
    <t>Pending</t>
  </si>
  <si>
    <t>4 CD set</t>
  </si>
  <si>
    <t xml:space="preserve">HMH Literature Teacher Kits </t>
  </si>
  <si>
    <t>range</t>
  </si>
  <si>
    <t xml:space="preserve">Total </t>
  </si>
  <si>
    <t>Ordered 11-8-11</t>
  </si>
  <si>
    <t>Ordered 11-8-10</t>
  </si>
  <si>
    <t>Discovery Streaming</t>
  </si>
  <si>
    <t>Ordered 11-4-11</t>
  </si>
  <si>
    <t>McGraw Hill Tesoros Listening Library &amp; Puzzle Maker</t>
  </si>
  <si>
    <t>Additional Shipping</t>
  </si>
  <si>
    <t>Additional Teacher Editions</t>
  </si>
  <si>
    <t>Ordered 1-3-12</t>
  </si>
  <si>
    <t>2nd Grade Online Tesoros Access</t>
  </si>
  <si>
    <t>Ordered 11-21-12</t>
  </si>
  <si>
    <t>Band Textbooks for HMS</t>
  </si>
  <si>
    <t>Ordered 11/15/2011</t>
  </si>
  <si>
    <t>Additonal Student Books for Growth</t>
  </si>
  <si>
    <t>Ordered 12-2-11</t>
  </si>
  <si>
    <t>2012-2013 IMA Budget</t>
  </si>
  <si>
    <t>Technology Purchases:</t>
  </si>
  <si>
    <t>Wireless Generation</t>
  </si>
  <si>
    <t>Atomic Learning</t>
  </si>
  <si>
    <t>2012-2013 Funds</t>
  </si>
  <si>
    <t>After continuing and technology:</t>
  </si>
  <si>
    <t>Additional Items approved:</t>
  </si>
  <si>
    <t>AP Biology</t>
  </si>
  <si>
    <t>Ordered 4-23-12</t>
  </si>
  <si>
    <t>Math Online Technology Equiptment</t>
  </si>
  <si>
    <t xml:space="preserve">Ordered </t>
  </si>
  <si>
    <t>1st Grade Benson Handwriting SE</t>
  </si>
  <si>
    <t>2nd GradeBenson Handwriting SE</t>
  </si>
  <si>
    <t>3rd Grade McGraw Hill Math Homework Workbook</t>
  </si>
  <si>
    <t>5th GradeMcGraw Hill Math Homework Workbook</t>
  </si>
  <si>
    <t xml:space="preserve">SE # </t>
  </si>
  <si>
    <t xml:space="preserve">1st Grade Texas Journeys Reading </t>
  </si>
  <si>
    <t xml:space="preserve">Tesoros 3rd Grade </t>
  </si>
  <si>
    <t>Yes</t>
  </si>
  <si>
    <t>Prentice Hall Geometry</t>
  </si>
  <si>
    <t>Glencoe World Geography</t>
  </si>
  <si>
    <t>Glencoe World History</t>
  </si>
  <si>
    <t>Statistics in Action</t>
  </si>
  <si>
    <t>Allez, viens! French</t>
  </si>
  <si>
    <t>Continuing &amp; Consumable:</t>
  </si>
  <si>
    <t>Requested Dispersment Funds</t>
  </si>
  <si>
    <t>McGraw Hill Math TE's 2nd Grade</t>
  </si>
  <si>
    <t>Requested $</t>
  </si>
  <si>
    <t>FHS ELA TE's</t>
  </si>
  <si>
    <t>Elementary &amp; MS ELA TE's</t>
  </si>
  <si>
    <t>MS ELA TE's</t>
  </si>
  <si>
    <t xml:space="preserve">FHS Literature TE's </t>
  </si>
  <si>
    <t>Spanish Tesoros Library- WB</t>
  </si>
  <si>
    <t>Vernier</t>
  </si>
  <si>
    <t>AR &amp; Discovery Streaming</t>
  </si>
  <si>
    <t>Sudden Link &amp; Moodle</t>
  </si>
  <si>
    <t>TE Band</t>
  </si>
  <si>
    <t>Bilingual Student Activity Books</t>
  </si>
  <si>
    <t xml:space="preserve">Online TE and SE for Tesoros </t>
  </si>
  <si>
    <t>Follett</t>
  </si>
  <si>
    <t xml:space="preserve">AP Biology </t>
  </si>
  <si>
    <t>Totals:</t>
  </si>
  <si>
    <t>Literature TE's</t>
  </si>
  <si>
    <t>Actual $</t>
  </si>
  <si>
    <t>Video Overage</t>
  </si>
  <si>
    <t>Video Equipment</t>
  </si>
  <si>
    <t>Calculators</t>
  </si>
  <si>
    <t>Microsoft Office</t>
  </si>
  <si>
    <t>Student Computers</t>
  </si>
  <si>
    <t>Stem Scopes</t>
  </si>
  <si>
    <t>Funds Received 7-16-12</t>
  </si>
  <si>
    <t>Ignite Learning</t>
  </si>
  <si>
    <t>French TE's</t>
  </si>
  <si>
    <t>Technology Allotment Settle Up</t>
  </si>
  <si>
    <t>EMAT Pruchase</t>
  </si>
  <si>
    <t>Follett Purchase</t>
  </si>
  <si>
    <t>Growth Order 2012</t>
  </si>
  <si>
    <t xml:space="preserve">Elementary </t>
  </si>
  <si>
    <t>Journeys Resources</t>
  </si>
  <si>
    <t xml:space="preserve">Middle School </t>
  </si>
  <si>
    <t>Write Source Workbooks</t>
  </si>
  <si>
    <t>High School</t>
  </si>
  <si>
    <t>Literature Ancillary Material</t>
  </si>
  <si>
    <t>Latin Software</t>
  </si>
  <si>
    <t>Read180 Teacher</t>
  </si>
  <si>
    <t>Growth Order</t>
  </si>
  <si>
    <t>Follett Textbooks</t>
  </si>
  <si>
    <t>Pearson Order</t>
  </si>
  <si>
    <t>Science Starters</t>
  </si>
  <si>
    <t>Additional Growth Allowance</t>
  </si>
  <si>
    <t>Apex</t>
  </si>
  <si>
    <t>TPRI</t>
  </si>
  <si>
    <t>Sudden Link</t>
  </si>
  <si>
    <t>Moodle</t>
  </si>
  <si>
    <t>Handwriting Consumables</t>
  </si>
  <si>
    <t>Cost</t>
  </si>
  <si>
    <t>Tesoros Resources</t>
  </si>
  <si>
    <t>FMS -25</t>
  </si>
  <si>
    <t>Reese 20</t>
  </si>
  <si>
    <t>FHS -90</t>
  </si>
  <si>
    <t>Casey -5</t>
  </si>
  <si>
    <t>AR &amp; Star Reading</t>
  </si>
  <si>
    <t>Bandwidth Increase</t>
  </si>
  <si>
    <t xml:space="preserve">Adapative Curriculum </t>
  </si>
  <si>
    <t xml:space="preserve">Science Supplemental </t>
  </si>
  <si>
    <t>TPRI (Wireless Generation)</t>
  </si>
  <si>
    <t xml:space="preserve"> Remaining </t>
  </si>
  <si>
    <t>Deadline for Payment</t>
  </si>
  <si>
    <t>Spanish One Realidades Workbooks</t>
  </si>
  <si>
    <t>Glencoe World History GLENCOE Texas Edition/National Geographic</t>
  </si>
  <si>
    <t>Holt McDougal Literature Texas Teacher's Edition Grade 09</t>
  </si>
  <si>
    <t>Holt McDougal Literature Texas Teacher's Edition Grade 10</t>
  </si>
  <si>
    <t>Growth Materials Requested</t>
  </si>
  <si>
    <t>Timely Renewals</t>
  </si>
  <si>
    <t xml:space="preserve">Tesoros 4th Grade </t>
  </si>
  <si>
    <t>Holt McDougal Literature Texas Teacher's Edition American Literature Gr 11</t>
  </si>
  <si>
    <t>Holt McDougal Literature Texas Teacher's Edition British Literature Gr 12</t>
  </si>
  <si>
    <t>Shipping</t>
  </si>
  <si>
    <t>Total Remaining                $162,270.01</t>
  </si>
  <si>
    <t>BOY Order EMAT</t>
  </si>
  <si>
    <t>Technology Software</t>
  </si>
  <si>
    <t>Innovation</t>
  </si>
  <si>
    <t>Year One Amount</t>
  </si>
  <si>
    <t>Year One %</t>
  </si>
  <si>
    <t>Year Two Amount</t>
  </si>
  <si>
    <t>Year Two %</t>
  </si>
  <si>
    <t>Biennium Amount</t>
  </si>
  <si>
    <t>Biennium %</t>
  </si>
  <si>
    <t>Textbooks &amp; Instructional Materials</t>
  </si>
  <si>
    <t>0.5-1 Phase-In FHS</t>
  </si>
  <si>
    <t>Per Student Amount Year One</t>
  </si>
  <si>
    <t>Per Student Amount Year Two</t>
  </si>
  <si>
    <t xml:space="preserve">Per Student Amount Total </t>
  </si>
  <si>
    <t>Instructional Allotment Materials Fiscal Breakdown</t>
  </si>
  <si>
    <t>Middle School</t>
  </si>
  <si>
    <t>FHS &amp; Reese</t>
  </si>
  <si>
    <t>elem</t>
  </si>
  <si>
    <t>ms</t>
  </si>
  <si>
    <t>HS</t>
  </si>
  <si>
    <t>MS</t>
  </si>
  <si>
    <t>math TE</t>
  </si>
  <si>
    <t>Writing coach TE</t>
  </si>
  <si>
    <t>TE</t>
  </si>
  <si>
    <t>Tesoros</t>
  </si>
  <si>
    <t>sudden link</t>
  </si>
  <si>
    <t>moodle</t>
  </si>
  <si>
    <t>AR</t>
  </si>
  <si>
    <t>United Streaming</t>
  </si>
  <si>
    <t>united streaming</t>
  </si>
  <si>
    <t>veriner</t>
  </si>
  <si>
    <t>Band TE</t>
  </si>
  <si>
    <t>Destiny</t>
  </si>
  <si>
    <t>Desinty</t>
  </si>
  <si>
    <t>Video</t>
  </si>
  <si>
    <t>video</t>
  </si>
  <si>
    <t>AP biology</t>
  </si>
  <si>
    <t>atomic learning</t>
  </si>
  <si>
    <t>continuing</t>
  </si>
  <si>
    <t>cont</t>
  </si>
  <si>
    <t>lit</t>
  </si>
  <si>
    <t>journeys</t>
  </si>
  <si>
    <t>handwriting</t>
  </si>
  <si>
    <t>Esl</t>
  </si>
  <si>
    <t>ELA</t>
  </si>
  <si>
    <t>stemscopes</t>
  </si>
  <si>
    <t>adaptive curriculum</t>
  </si>
  <si>
    <t>scitex</t>
  </si>
  <si>
    <t>science</t>
  </si>
  <si>
    <t>Band books</t>
  </si>
  <si>
    <t>adaptive curriculum additions</t>
  </si>
  <si>
    <t>2011-2012</t>
  </si>
  <si>
    <t>2012-2013</t>
  </si>
  <si>
    <t>hs</t>
  </si>
  <si>
    <t>books</t>
  </si>
  <si>
    <t>lit TE</t>
  </si>
  <si>
    <t>Computers</t>
  </si>
  <si>
    <t>computers</t>
  </si>
  <si>
    <t>calculators</t>
  </si>
  <si>
    <t>ignite</t>
  </si>
  <si>
    <t>destiny</t>
  </si>
  <si>
    <t>DS</t>
  </si>
  <si>
    <t>French TE</t>
  </si>
  <si>
    <t>read 180</t>
  </si>
  <si>
    <t>Journeys</t>
  </si>
  <si>
    <t>Spanish</t>
  </si>
  <si>
    <t>literature resources</t>
  </si>
  <si>
    <t>write source</t>
  </si>
  <si>
    <t>latin software</t>
  </si>
  <si>
    <t>A&amp;P</t>
  </si>
  <si>
    <t>spanish TE</t>
  </si>
  <si>
    <t>science starter</t>
  </si>
  <si>
    <t>tesoros</t>
  </si>
  <si>
    <t>staar test maker</t>
  </si>
  <si>
    <t>microsoft</t>
  </si>
  <si>
    <t>microssoft</t>
  </si>
  <si>
    <t>TPRI kits</t>
  </si>
  <si>
    <t>bandwidth</t>
  </si>
  <si>
    <t>WH &amp; spanish</t>
  </si>
  <si>
    <t>einstruction</t>
  </si>
  <si>
    <t>ipads</t>
  </si>
  <si>
    <t>statics</t>
  </si>
  <si>
    <t>Elementary</t>
  </si>
  <si>
    <t>Cost Breakdown By Level</t>
  </si>
  <si>
    <t>Technology Equipment &amp; Internet</t>
  </si>
  <si>
    <t>Journeys Reading Books</t>
  </si>
  <si>
    <t xml:space="preserve">Chemistry </t>
  </si>
  <si>
    <t>Algebra I</t>
  </si>
  <si>
    <t>Algebra II</t>
  </si>
  <si>
    <t>American Nation</t>
  </si>
  <si>
    <t>Spanish Realidates Workbooks</t>
  </si>
  <si>
    <t>Latin for Americas I</t>
  </si>
  <si>
    <t>Latin For Americas II</t>
  </si>
  <si>
    <t>Amended Total</t>
  </si>
  <si>
    <t xml:space="preserve"> Remaining after Renewals</t>
  </si>
  <si>
    <t>2011-2012 Remaining Funds</t>
  </si>
  <si>
    <t xml:space="preserve">End of Year Purchases </t>
  </si>
  <si>
    <t>varied</t>
  </si>
  <si>
    <t>Follett - FHS Books</t>
  </si>
  <si>
    <t>Calcualtors</t>
  </si>
  <si>
    <t>Disbursment</t>
  </si>
  <si>
    <t>Actual</t>
  </si>
  <si>
    <t>Stemscopes</t>
  </si>
  <si>
    <t>Ignite</t>
  </si>
  <si>
    <t>Follett Library</t>
  </si>
  <si>
    <t>Remote Learner</t>
  </si>
  <si>
    <t>Journey's Resrouces</t>
  </si>
  <si>
    <t>Scholastic</t>
  </si>
  <si>
    <t>Literature Resources</t>
  </si>
  <si>
    <t>Latin Books</t>
  </si>
  <si>
    <t>Pearson Latin TE</t>
  </si>
  <si>
    <t>Anatomy Books</t>
  </si>
  <si>
    <t>Tesoros Online</t>
  </si>
  <si>
    <t>STAAR Testmaker</t>
  </si>
  <si>
    <t>TPRI Kits</t>
  </si>
  <si>
    <t>AR Star Reading</t>
  </si>
  <si>
    <t>FHS - Follett</t>
  </si>
  <si>
    <t>eInstruction</t>
  </si>
  <si>
    <t>iPad - FHS</t>
  </si>
  <si>
    <t>Literature Kits</t>
  </si>
  <si>
    <t>WG TPRI</t>
  </si>
  <si>
    <t>Follett Books FHS</t>
  </si>
  <si>
    <t>Latin II</t>
  </si>
  <si>
    <t>Roll Over</t>
  </si>
  <si>
    <t>Requested</t>
  </si>
  <si>
    <t>Difference</t>
  </si>
  <si>
    <t>STAAR Test Maker</t>
  </si>
  <si>
    <t xml:space="preserve">Actual </t>
  </si>
  <si>
    <t>Actual EMAT</t>
  </si>
  <si>
    <t>Year One</t>
  </si>
  <si>
    <t>Year two</t>
  </si>
  <si>
    <t xml:space="preserve">Growth </t>
  </si>
  <si>
    <t>Year Two</t>
  </si>
  <si>
    <t>Instructional Technology Materials &amp; Software</t>
  </si>
  <si>
    <t>Technology Equipment</t>
  </si>
  <si>
    <t xml:space="preserve">2013-2014 Funding </t>
  </si>
  <si>
    <t>Theater Books Approved June 7th</t>
  </si>
  <si>
    <t xml:space="preserve">Administrative Software </t>
  </si>
  <si>
    <t>Administrative Software</t>
  </si>
  <si>
    <t>Approvals</t>
  </si>
  <si>
    <t>Theater Books -FHS</t>
  </si>
  <si>
    <t>Quote</t>
  </si>
  <si>
    <t>2012-2013 Instructional Materials BOY Orders</t>
  </si>
  <si>
    <t>StemScopes K-12</t>
  </si>
  <si>
    <t>Allotment Funds 2013-2014</t>
  </si>
  <si>
    <t>Edutyping</t>
  </si>
  <si>
    <t>AP Chemistry</t>
  </si>
  <si>
    <t xml:space="preserve">2013-2014 IMA Allotment </t>
  </si>
  <si>
    <t>Detail</t>
  </si>
  <si>
    <t>Aug purchase</t>
  </si>
  <si>
    <t>Allotment Rollover from Summer 2013 to add in</t>
  </si>
  <si>
    <t>Total IMA Funds for Sept. 1, 2013</t>
  </si>
  <si>
    <t>Added Growth Funds from TEA for IMA</t>
  </si>
  <si>
    <t>Total IMA Funds</t>
  </si>
  <si>
    <t>Sept purchase</t>
  </si>
  <si>
    <t>Follett License renewal</t>
  </si>
  <si>
    <t>October Purchase</t>
  </si>
  <si>
    <t>Journeys 1st Grade Reading Resources</t>
  </si>
  <si>
    <t>Tesoros - Spanish 4 Resources</t>
  </si>
  <si>
    <t>Accelerated Reader &amp; STAR Reading</t>
  </si>
  <si>
    <t>Nov approvals</t>
  </si>
  <si>
    <t xml:space="preserve">FHS- Forensic student &amp; teacher editions </t>
  </si>
  <si>
    <t>Bilingual Social Studies Grades 2-4  &amp; Writing Spanish Materials</t>
  </si>
  <si>
    <t>Origo Math Book of Facts</t>
  </si>
  <si>
    <t>Continuing Order BOY</t>
  </si>
  <si>
    <t xml:space="preserve">Sudden Link </t>
  </si>
  <si>
    <t>Roll Over on 8-1-13</t>
  </si>
  <si>
    <t>8-31-13 Roll over amount</t>
  </si>
  <si>
    <t>Theater Books</t>
  </si>
  <si>
    <t>Follett Library/Textbook</t>
  </si>
  <si>
    <t>Journeys resources 1</t>
  </si>
  <si>
    <t>Tesoros Span. 4</t>
  </si>
  <si>
    <t>AR/STAR</t>
  </si>
  <si>
    <t>Forensic Science</t>
  </si>
  <si>
    <t>Bilingual SS 2-4</t>
  </si>
  <si>
    <t>Read 180 Support</t>
  </si>
  <si>
    <t>Origo Math books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</si>
  <si>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</si>
  <si>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</si>
  <si>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</si>
  <si>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</si>
  <si>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</si>
  <si>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</si>
  <si>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</si>
  <si>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</si>
  <si>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</si>
  <si>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</si>
  <si>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July</t>
  </si>
  <si>
    <t xml:space="preserve">Funding Available </t>
  </si>
  <si>
    <t>Jan. approval</t>
  </si>
  <si>
    <t xml:space="preserve">Jan. approval </t>
  </si>
  <si>
    <t>iPad Charts K-8</t>
  </si>
  <si>
    <t>Destiny Server</t>
  </si>
  <si>
    <t xml:space="preserve">Scholstic Hosting Fee </t>
  </si>
  <si>
    <t>Funding Remaining EMAT</t>
  </si>
  <si>
    <t>2014-2015 Funding</t>
  </si>
  <si>
    <t>80% of Funds Available for Use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</si>
  <si>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</si>
  <si>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iPad carts</t>
  </si>
  <si>
    <t>Follett Server</t>
  </si>
  <si>
    <t>Moodle Support</t>
  </si>
  <si>
    <t>CDWG</t>
  </si>
  <si>
    <t>2014-2015 Allotment Funds</t>
  </si>
  <si>
    <t>2014-2015 Budget Update for Purchasing IMA</t>
  </si>
  <si>
    <t>Prior Year Balance</t>
  </si>
  <si>
    <t>Date Approved</t>
  </si>
  <si>
    <t>TPRI Access For Legacy</t>
  </si>
  <si>
    <t>Costs</t>
  </si>
  <si>
    <t>TPRI Access For 6 Elementaries</t>
  </si>
  <si>
    <t>Follett Access for Legacy</t>
  </si>
  <si>
    <t>Bilingual SS Resources</t>
  </si>
  <si>
    <t>Origo Resurces for Legacy</t>
  </si>
  <si>
    <t>HMH 6-8 Math Adoption</t>
  </si>
  <si>
    <t>Pearson K-5 Math Adoption</t>
  </si>
  <si>
    <t>Environmental Science - FHS</t>
  </si>
  <si>
    <t>StemScopes K-5 Science Adoption</t>
  </si>
  <si>
    <t>McGraw Hill 6-8 Science Adoption</t>
  </si>
  <si>
    <t>McGraw Hill 9-12 Science Adoption</t>
  </si>
  <si>
    <t>HMH Journeys TE's K-2</t>
  </si>
  <si>
    <t>Apex July-Sept</t>
  </si>
  <si>
    <t>Stemscopes Access for Reese</t>
  </si>
  <si>
    <t>Bilingual Reading SE &amp; TE</t>
  </si>
  <si>
    <t xml:space="preserve">Journeys Gr 1-2 SE's </t>
  </si>
  <si>
    <t>Annual Expenses Remaining for 2014-2015</t>
  </si>
  <si>
    <t>Follett Library/Tetbook Manager</t>
  </si>
  <si>
    <t>AR &amp; Star</t>
  </si>
  <si>
    <t>Benson Handwriting Gr 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</si>
</sst>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24" x14ac:knownFonts="1">
    <font>
      <sz val="11"/>
      <color theme="1"/>
      <name val="Calibri"/>
      <family val="2"/>
      <scheme val="minor"/>
    </font>
    <font>
      <b/>
      <sz val="8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</font>
    <font>
      <sz val="10"/>
      <color theme="6"/>
      <name val="Calibri"/>
      <family val="2"/>
    </font>
    <font>
      <sz val="11"/>
      <color theme="6"/>
      <name val="Calibri"/>
      <family val="2"/>
      <scheme val="minor"/>
    </font>
    <font>
      <sz val="10"/>
      <color theme="9"/>
      <name val="Calibri"/>
      <family val="2"/>
    </font>
    <font>
      <sz val="11"/>
      <color theme="9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9" fillId="0" borderId="0" applyFont="0" applyFill="0" applyBorder="0" applyAlignment="0" applyProtection="0"/>
  </cellStyleXfs>
  <cellXfs count="137">
    <xf numFmtId="0" fontId="0" fillId="0" borderId="0" xfId="0"/>
    <xf numFmtId="0" fontId="0" fillId="0" borderId="1" xfId="0" applyBorder="1"/>
    <xf numFmtId="0" fontId="3" fillId="0" borderId="1" xfId="0" applyFont="1" applyBorder="1"/>
    <xf numFmtId="14" fontId="3" fillId="0" borderId="1" xfId="0" applyNumberFormat="1" applyFont="1" applyBorder="1"/>
    <xf numFmtId="0" fontId="2" fillId="0" borderId="1" xfId="0" applyFont="1" applyBorder="1"/>
    <xf numFmtId="14" fontId="2" fillId="0" borderId="1" xfId="0" applyNumberFormat="1" applyFont="1" applyBorder="1"/>
    <xf numFmtId="14" fontId="0" fillId="0" borderId="1" xfId="0" applyNumberFormat="1" applyBorder="1"/>
    <xf numFmtId="8" fontId="0" fillId="0" borderId="1" xfId="0" applyNumberFormat="1" applyBorder="1"/>
    <xf numFmtId="9" fontId="0" fillId="0" borderId="1" xfId="0" applyNumberFormat="1" applyBorder="1"/>
    <xf numFmtId="8" fontId="2" fillId="0" borderId="1" xfId="0" applyNumberFormat="1" applyFont="1" applyBorder="1"/>
    <xf numFmtId="8" fontId="0" fillId="0" borderId="1" xfId="0" applyNumberFormat="1" applyFont="1" applyBorder="1"/>
    <xf numFmtId="0" fontId="4" fillId="0" borderId="1" xfId="0" applyFont="1" applyBorder="1"/>
    <xf numFmtId="164" fontId="0" fillId="0" borderId="1" xfId="0" applyNumberFormat="1" applyBorder="1"/>
    <xf numFmtId="164" fontId="2" fillId="0" borderId="1" xfId="0" applyNumberFormat="1" applyFont="1" applyBorder="1"/>
    <xf numFmtId="0" fontId="0" fillId="0" borderId="1" xfId="0" applyFont="1" applyBorder="1"/>
    <xf numFmtId="6" fontId="0" fillId="0" borderId="1" xfId="0" applyNumberFormat="1" applyBorder="1"/>
    <xf numFmtId="38" fontId="0" fillId="0" borderId="1" xfId="0" applyNumberFormat="1" applyBorder="1"/>
    <xf numFmtId="0" fontId="0" fillId="0" borderId="0" xfId="0" applyAlignment="1"/>
    <xf numFmtId="0" fontId="2" fillId="0" borderId="0" xfId="0" applyFont="1"/>
    <xf numFmtId="0" fontId="5" fillId="0" borderId="0" xfId="0" applyFont="1"/>
    <xf numFmtId="8" fontId="0" fillId="0" borderId="0" xfId="0" applyNumberFormat="1"/>
    <xf numFmtId="164" fontId="2" fillId="0" borderId="0" xfId="0" applyNumberFormat="1" applyFont="1"/>
    <xf numFmtId="0" fontId="2" fillId="0" borderId="1" xfId="0" applyFont="1" applyFill="1" applyBorder="1"/>
    <xf numFmtId="8" fontId="2" fillId="0" borderId="0" xfId="0" applyNumberFormat="1" applyFont="1"/>
    <xf numFmtId="0" fontId="0" fillId="0" borderId="0" xfId="0" applyFont="1"/>
    <xf numFmtId="164" fontId="0" fillId="0" borderId="0" xfId="0" applyNumberFormat="1"/>
    <xf numFmtId="0" fontId="6" fillId="0" borderId="0" xfId="0" applyFont="1" applyBorder="1" applyAlignment="1">
      <alignment wrapText="1"/>
    </xf>
    <xf numFmtId="0" fontId="2" fillId="0" borderId="0" xfId="0" applyFont="1" applyBorder="1"/>
    <xf numFmtId="164" fontId="2" fillId="0" borderId="0" xfId="0" applyNumberFormat="1" applyFont="1" applyBorder="1"/>
    <xf numFmtId="0" fontId="6" fillId="0" borderId="0" xfId="0" applyFont="1" applyFill="1" applyBorder="1" applyAlignment="1">
      <alignment wrapText="1"/>
    </xf>
    <xf numFmtId="0" fontId="7" fillId="0" borderId="0" xfId="0" applyFont="1" applyAlignment="1"/>
    <xf numFmtId="0" fontId="8" fillId="0" borderId="0" xfId="0" applyFont="1" applyFill="1" applyBorder="1" applyAlignment="1">
      <alignment wrapText="1"/>
    </xf>
    <xf numFmtId="0" fontId="0" fillId="0" borderId="0" xfId="0" applyBorder="1"/>
    <xf numFmtId="8" fontId="0" fillId="0" borderId="0" xfId="0" applyNumberFormat="1" applyBorder="1"/>
    <xf numFmtId="4" fontId="0" fillId="0" borderId="0" xfId="0" applyNumberFormat="1"/>
    <xf numFmtId="0" fontId="0" fillId="2" borderId="0" xfId="0" applyFill="1"/>
    <xf numFmtId="4" fontId="0" fillId="2" borderId="0" xfId="0" applyNumberFormat="1" applyFill="1"/>
    <xf numFmtId="4" fontId="0" fillId="0" borderId="1" xfId="0" applyNumberFormat="1" applyBorder="1"/>
    <xf numFmtId="0" fontId="0" fillId="0" borderId="1" xfId="0" applyFill="1" applyBorder="1"/>
    <xf numFmtId="0" fontId="0" fillId="0" borderId="2" xfId="0" applyFill="1" applyBorder="1"/>
    <xf numFmtId="0" fontId="2" fillId="0" borderId="2" xfId="0" applyFont="1" applyFill="1" applyBorder="1"/>
    <xf numFmtId="164" fontId="0" fillId="0" borderId="1" xfId="0" applyNumberFormat="1" applyFill="1" applyBorder="1"/>
    <xf numFmtId="0" fontId="0" fillId="0" borderId="0" xfId="0" applyFill="1"/>
    <xf numFmtId="0" fontId="11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right" vertical="center" wrapText="1"/>
    </xf>
    <xf numFmtId="0" fontId="11" fillId="0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right" vertical="center" wrapText="1"/>
    </xf>
    <xf numFmtId="8" fontId="0" fillId="2" borderId="1" xfId="0" applyNumberFormat="1" applyFill="1" applyBorder="1"/>
    <xf numFmtId="164" fontId="0" fillId="2" borderId="1" xfId="0" applyNumberFormat="1" applyFill="1" applyBorder="1"/>
    <xf numFmtId="14" fontId="0" fillId="2" borderId="1" xfId="0" applyNumberFormat="1" applyFill="1" applyBorder="1"/>
    <xf numFmtId="17" fontId="0" fillId="0" borderId="1" xfId="0" applyNumberFormat="1" applyBorder="1"/>
    <xf numFmtId="14" fontId="0" fillId="0" borderId="1" xfId="0" applyNumberFormat="1" applyFill="1" applyBorder="1"/>
    <xf numFmtId="0" fontId="2" fillId="0" borderId="0" xfId="0" applyFont="1" applyFill="1" applyBorder="1"/>
    <xf numFmtId="10" fontId="0" fillId="0" borderId="0" xfId="0" applyNumberFormat="1"/>
    <xf numFmtId="164" fontId="0" fillId="0" borderId="0" xfId="0" applyNumberFormat="1" applyAlignment="1">
      <alignment horizontal="right"/>
    </xf>
    <xf numFmtId="0" fontId="0" fillId="4" borderId="0" xfId="0" applyFill="1"/>
    <xf numFmtId="0" fontId="0" fillId="5" borderId="0" xfId="0" applyFill="1"/>
    <xf numFmtId="0" fontId="0" fillId="6" borderId="0" xfId="0" applyFill="1"/>
    <xf numFmtId="10" fontId="12" fillId="3" borderId="0" xfId="0" applyNumberFormat="1" applyFont="1" applyFill="1"/>
    <xf numFmtId="10" fontId="12" fillId="4" borderId="0" xfId="0" applyNumberFormat="1" applyFont="1" applyFill="1"/>
    <xf numFmtId="0" fontId="12" fillId="0" borderId="0" xfId="0" applyFont="1"/>
    <xf numFmtId="10" fontId="12" fillId="5" borderId="0" xfId="0" applyNumberFormat="1" applyFont="1" applyFill="1"/>
    <xf numFmtId="10" fontId="12" fillId="6" borderId="0" xfId="0" applyNumberFormat="1" applyFont="1" applyFill="1"/>
    <xf numFmtId="0" fontId="5" fillId="0" borderId="0" xfId="0" applyFont="1" applyFill="1" applyBorder="1"/>
    <xf numFmtId="0" fontId="0" fillId="7" borderId="0" xfId="0" applyFill="1"/>
    <xf numFmtId="0" fontId="5" fillId="0" borderId="1" xfId="0" applyFont="1" applyBorder="1"/>
    <xf numFmtId="10" fontId="0" fillId="0" borderId="1" xfId="0" applyNumberFormat="1" applyBorder="1"/>
    <xf numFmtId="10" fontId="2" fillId="0" borderId="1" xfId="0" applyNumberFormat="1" applyFont="1" applyBorder="1"/>
    <xf numFmtId="0" fontId="11" fillId="0" borderId="1" xfId="0" applyFont="1" applyFill="1" applyBorder="1" applyAlignment="1">
      <alignment horizontal="right" vertical="center" wrapText="1"/>
    </xf>
    <xf numFmtId="8" fontId="0" fillId="0" borderId="1" xfId="0" applyNumberFormat="1" applyFill="1" applyBorder="1"/>
    <xf numFmtId="164" fontId="0" fillId="0" borderId="0" xfId="0" applyNumberFormat="1" applyFont="1"/>
    <xf numFmtId="4" fontId="0" fillId="0" borderId="0" xfId="0" applyNumberFormat="1" applyFill="1"/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right" vertical="center" wrapText="1"/>
    </xf>
    <xf numFmtId="8" fontId="13" fillId="0" borderId="1" xfId="0" applyNumberFormat="1" applyFont="1" applyFill="1" applyBorder="1"/>
    <xf numFmtId="164" fontId="13" fillId="0" borderId="1" xfId="0" applyNumberFormat="1" applyFont="1" applyFill="1" applyBorder="1"/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right" vertical="center" wrapText="1"/>
    </xf>
    <xf numFmtId="6" fontId="16" fillId="0" borderId="1" xfId="0" applyNumberFormat="1" applyFont="1" applyFill="1" applyBorder="1"/>
    <xf numFmtId="8" fontId="16" fillId="0" borderId="1" xfId="0" applyNumberFormat="1" applyFont="1" applyFill="1" applyBorder="1"/>
    <xf numFmtId="0" fontId="17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right" vertical="center" wrapText="1"/>
    </xf>
    <xf numFmtId="8" fontId="18" fillId="0" borderId="1" xfId="0" applyNumberFormat="1" applyFont="1" applyFill="1" applyBorder="1"/>
    <xf numFmtId="164" fontId="18" fillId="0" borderId="1" xfId="0" applyNumberFormat="1" applyFont="1" applyFill="1" applyBorder="1"/>
    <xf numFmtId="42" fontId="0" fillId="0" borderId="0" xfId="0" applyNumberFormat="1"/>
    <xf numFmtId="9" fontId="0" fillId="0" borderId="0" xfId="0" applyNumberFormat="1"/>
    <xf numFmtId="164" fontId="13" fillId="0" borderId="0" xfId="0" applyNumberFormat="1" applyFont="1"/>
    <xf numFmtId="164" fontId="16" fillId="0" borderId="0" xfId="0" applyNumberFormat="1" applyFont="1"/>
    <xf numFmtId="164" fontId="18" fillId="0" borderId="0" xfId="0" applyNumberFormat="1" applyFont="1"/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20" fillId="0" borderId="0" xfId="0" applyFont="1"/>
    <xf numFmtId="44" fontId="0" fillId="0" borderId="0" xfId="1" applyFont="1"/>
    <xf numFmtId="165" fontId="0" fillId="0" borderId="0" xfId="0" applyNumberFormat="1" applyFont="1"/>
    <xf numFmtId="0" fontId="21" fillId="0" borderId="0" xfId="0" applyFont="1"/>
    <xf numFmtId="0" fontId="0" fillId="0" borderId="0" xfId="0" applyFill="1" applyBorder="1"/>
    <xf numFmtId="14" fontId="0" fillId="0" borderId="0" xfId="0" applyNumberFormat="1" applyFill="1" applyBorder="1"/>
    <xf numFmtId="4" fontId="2" fillId="0" borderId="0" xfId="0" applyNumberFormat="1" applyFont="1"/>
    <xf numFmtId="0" fontId="0" fillId="0" borderId="0" xfId="0" applyFont="1" applyAlignment="1">
      <alignment horizontal="left"/>
    </xf>
    <xf numFmtId="0" fontId="0" fillId="0" borderId="2" xfId="0" applyBorder="1"/>
    <xf numFmtId="164" fontId="0" fillId="0" borderId="2" xfId="0" applyNumberFormat="1" applyBorder="1"/>
    <xf numFmtId="164" fontId="0" fillId="0" borderId="2" xfId="1" applyNumberFormat="1" applyFont="1" applyBorder="1"/>
    <xf numFmtId="8" fontId="0" fillId="0" borderId="4" xfId="0" applyNumberFormat="1" applyBorder="1"/>
    <xf numFmtId="8" fontId="0" fillId="0" borderId="5" xfId="0" applyNumberFormat="1" applyBorder="1"/>
    <xf numFmtId="8" fontId="0" fillId="0" borderId="2" xfId="0" applyNumberFormat="1" applyFill="1" applyBorder="1"/>
    <xf numFmtId="14" fontId="2" fillId="0" borderId="0" xfId="0" applyNumberFormat="1" applyFont="1" applyAlignment="1">
      <alignment horizontal="center"/>
    </xf>
    <xf numFmtId="164" fontId="0" fillId="0" borderId="3" xfId="1" applyNumberFormat="1" applyFont="1" applyBorder="1"/>
    <xf numFmtId="164" fontId="0" fillId="0" borderId="2" xfId="0" applyNumberFormat="1" applyFont="1" applyBorder="1"/>
    <xf numFmtId="0" fontId="22" fillId="0" borderId="0" xfId="0" applyFont="1"/>
    <xf numFmtId="14" fontId="0" fillId="0" borderId="0" xfId="0" applyNumberFormat="1"/>
    <xf numFmtId="0" fontId="5" fillId="0" borderId="0" xfId="0" applyFont="1" applyBorder="1"/>
    <xf numFmtId="8" fontId="2" fillId="0" borderId="0" xfId="0" applyNumberFormat="1" applyFont="1" applyBorder="1"/>
    <xf numFmtId="0" fontId="0" fillId="8" borderId="0" xfId="0" applyFill="1"/>
    <xf numFmtId="15" fontId="0" fillId="0" borderId="0" xfId="0" applyNumberFormat="1"/>
    <xf numFmtId="8" fontId="0" fillId="0" borderId="0" xfId="0" applyNumberFormat="1" applyFill="1" applyBorder="1"/>
    <xf numFmtId="164" fontId="0" fillId="0" borderId="0" xfId="0" applyNumberFormat="1" applyFill="1" applyBorder="1"/>
    <xf numFmtId="0" fontId="5" fillId="0" borderId="0" xfId="0" applyFont="1" applyBorder="1" applyAlignment="1">
      <alignment horizontal="center"/>
    </xf>
    <xf numFmtId="0" fontId="23" fillId="0" borderId="0" xfId="0" applyFont="1" applyBorder="1"/>
    <xf numFmtId="8" fontId="0" fillId="0" borderId="0" xfId="0" applyNumberFormat="1" applyFont="1" applyFill="1" applyBorder="1"/>
    <xf numFmtId="8" fontId="2" fillId="0" borderId="0" xfId="0" applyNumberFormat="1" applyFont="1" applyFill="1" applyBorder="1"/>
    <xf numFmtId="4" fontId="2" fillId="0" borderId="0" xfId="0" applyNumberFormat="1" applyFont="1" applyBorder="1"/>
    <xf numFmtId="14" fontId="0" fillId="0" borderId="0" xfId="0" applyNumberFormat="1" applyFont="1" applyFill="1" applyBorder="1"/>
    <xf numFmtId="14" fontId="0" fillId="0" borderId="0" xfId="0" applyNumberFormat="1" applyBorder="1"/>
    <xf numFmtId="14" fontId="0" fillId="0" borderId="0" xfId="0" applyNumberFormat="1" applyFont="1" applyBorder="1"/>
    <xf numFmtId="0" fontId="9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'2011-2012'!$B$120</c:f>
              <c:strCache>
                <c:ptCount val="1"/>
                <c:pt idx="0">
                  <c:v>Year One Amount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'2011-2012'!$A$121:$A$124</c:f>
              <c:strCache>
                <c:ptCount val="4"/>
                <c:pt idx="0">
                  <c:v>Technology Software</c:v>
                </c:pt>
                <c:pt idx="1">
                  <c:v>Technology Equipment &amp; Internet</c:v>
                </c:pt>
                <c:pt idx="2">
                  <c:v>Textbooks &amp; Instructional Materials</c:v>
                </c:pt>
                <c:pt idx="3">
                  <c:v>Innovation</c:v>
                </c:pt>
              </c:strCache>
            </c:strRef>
          </c:cat>
          <c:val>
            <c:numRef>
              <c:f>'2011-2012'!$B$121:$B$124</c:f>
              <c:numCache>
                <c:formatCode>"$"#,##0.00</c:formatCode>
                <c:ptCount val="4"/>
                <c:pt idx="0">
                  <c:v>125944.05</c:v>
                </c:pt>
                <c:pt idx="1">
                  <c:v>107114.28</c:v>
                </c:pt>
                <c:pt idx="2" formatCode="&quot;$&quot;#,##0.00_);[Red]\(&quot;$&quot;#,##0.00\)">
                  <c:v>260130.82</c:v>
                </c:pt>
                <c:pt idx="3" formatCode="&quot;$&quot;#,##0.00_);[Red]\(&quot;$&quot;#,##0.00\)">
                  <c:v>62466.559999999998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756780402449688E-2"/>
          <c:y val="0.11342592592592593"/>
          <c:w val="0.46388888888888891"/>
          <c:h val="0.77314814814814814"/>
        </c:manualLayout>
      </c:layout>
      <c:pie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'Alottment Summary'!$A$50:$A$52</c:f>
              <c:strCache>
                <c:ptCount val="3"/>
                <c:pt idx="0">
                  <c:v>Instructional Technology Materials &amp; Software</c:v>
                </c:pt>
                <c:pt idx="1">
                  <c:v>Technology Equipment</c:v>
                </c:pt>
                <c:pt idx="2">
                  <c:v>Administrative Software </c:v>
                </c:pt>
              </c:strCache>
            </c:strRef>
          </c:cat>
          <c:val>
            <c:numRef>
              <c:f>'Alottment Summary'!$B$50:$B$52</c:f>
              <c:numCache>
                <c:formatCode>0%</c:formatCode>
                <c:ptCount val="3"/>
                <c:pt idx="0">
                  <c:v>0.65</c:v>
                </c:pt>
                <c:pt idx="1">
                  <c:v>0.3</c:v>
                </c:pt>
                <c:pt idx="2">
                  <c:v>0.05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'Alottment Summary'!$A$63:$A$65</c:f>
              <c:strCache>
                <c:ptCount val="3"/>
                <c:pt idx="0">
                  <c:v>Instructional Technology Materials &amp; Software</c:v>
                </c:pt>
                <c:pt idx="1">
                  <c:v>Technology Equipment</c:v>
                </c:pt>
                <c:pt idx="2">
                  <c:v>Administrative Software</c:v>
                </c:pt>
              </c:strCache>
            </c:strRef>
          </c:cat>
          <c:val>
            <c:numRef>
              <c:f>'Alottment Summary'!$B$63:$B$65</c:f>
              <c:numCache>
                <c:formatCode>"$"#,##0.00_);[Red]\("$"#,##0.00\)</c:formatCode>
                <c:ptCount val="3"/>
                <c:pt idx="0">
                  <c:v>410543.9</c:v>
                </c:pt>
                <c:pt idx="1">
                  <c:v>189481.8</c:v>
                </c:pt>
                <c:pt idx="2">
                  <c:v>31580.3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'2011-2012'!$C$139</c:f>
              <c:strCache>
                <c:ptCount val="1"/>
                <c:pt idx="0">
                  <c:v>Biennium Amount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'2011-2012'!$A$140:$B$143</c:f>
              <c:strCache>
                <c:ptCount val="4"/>
                <c:pt idx="0">
                  <c:v>Technology Software</c:v>
                </c:pt>
                <c:pt idx="1">
                  <c:v>Technology Equipment &amp; Internet</c:v>
                </c:pt>
                <c:pt idx="2">
                  <c:v>Textbooks &amp; Instructional Materials</c:v>
                </c:pt>
                <c:pt idx="3">
                  <c:v>Innovation</c:v>
                </c:pt>
              </c:strCache>
            </c:strRef>
          </c:cat>
          <c:val>
            <c:numRef>
              <c:f>'2011-2012'!$C$140:$C$143</c:f>
              <c:numCache>
                <c:formatCode>"$"#,##0.00</c:formatCode>
                <c:ptCount val="4"/>
                <c:pt idx="0">
                  <c:v>311613.38</c:v>
                </c:pt>
                <c:pt idx="1">
                  <c:v>414799.14</c:v>
                </c:pt>
                <c:pt idx="2" formatCode="&quot;$&quot;#,##0.00_);[Red]\(&quot;$&quot;#,##0.00\)">
                  <c:v>343721.72</c:v>
                </c:pt>
                <c:pt idx="3" formatCode="&quot;$&quot;#,##0.00_);[Red]\(&quot;$&quot;#,##0.00\)">
                  <c:v>78736.56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'2011-2012'!$B$126</c:f>
              <c:strCache>
                <c:ptCount val="1"/>
                <c:pt idx="0">
                  <c:v>Per Student Amount Year One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'2011-2012'!$A$127:$A$130</c:f>
              <c:strCache>
                <c:ptCount val="4"/>
                <c:pt idx="0">
                  <c:v>Technology Software</c:v>
                </c:pt>
                <c:pt idx="1">
                  <c:v>Technology Equipment &amp; Internet</c:v>
                </c:pt>
                <c:pt idx="2">
                  <c:v>Textbooks &amp; Instructional Materials</c:v>
                </c:pt>
                <c:pt idx="3">
                  <c:v>Innovation</c:v>
                </c:pt>
              </c:strCache>
            </c:strRef>
          </c:cat>
          <c:val>
            <c:numRef>
              <c:f>'2011-2012'!$B$127:$B$130</c:f>
              <c:numCache>
                <c:formatCode>"$"#,##0.00</c:formatCode>
                <c:ptCount val="4"/>
                <c:pt idx="0">
                  <c:v>15.832061596480202</c:v>
                </c:pt>
                <c:pt idx="1">
                  <c:v>13.465025769956002</c:v>
                </c:pt>
                <c:pt idx="2">
                  <c:v>32.700291640477687</c:v>
                </c:pt>
                <c:pt idx="3">
                  <c:v>7.8524902576995599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Biennium Per Student Amount Total 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'2011-2012'!$C$149</c:f>
              <c:strCache>
                <c:ptCount val="1"/>
                <c:pt idx="0">
                  <c:v>Per Student Amount Total 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'2011-2012'!$A$150:$B$153</c:f>
              <c:strCache>
                <c:ptCount val="4"/>
                <c:pt idx="0">
                  <c:v>Technology Software</c:v>
                </c:pt>
                <c:pt idx="1">
                  <c:v>Technology Equipment &amp; Internet</c:v>
                </c:pt>
                <c:pt idx="2">
                  <c:v>Textbooks &amp; Instructional Materials</c:v>
                </c:pt>
                <c:pt idx="3">
                  <c:v>Innovation</c:v>
                </c:pt>
              </c:strCache>
            </c:strRef>
          </c:cat>
          <c:val>
            <c:numRef>
              <c:f>'2011-2012'!$C$150:$C$153</c:f>
              <c:numCache>
                <c:formatCode>"$"#,##0.00</c:formatCode>
                <c:ptCount val="4"/>
                <c:pt idx="0">
                  <c:v>39.17</c:v>
                </c:pt>
                <c:pt idx="1">
                  <c:v>52.14</c:v>
                </c:pt>
                <c:pt idx="2">
                  <c:v>43.21</c:v>
                </c:pt>
                <c:pt idx="3">
                  <c:v>9.9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'2011-2012'!$C$133</c:f>
              <c:strCache>
                <c:ptCount val="1"/>
                <c:pt idx="0">
                  <c:v>Year Two Amount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'2011-2012'!$A$134:$B$137</c:f>
              <c:strCache>
                <c:ptCount val="4"/>
                <c:pt idx="0">
                  <c:v>Technology Software</c:v>
                </c:pt>
                <c:pt idx="1">
                  <c:v>Technology Equipment &amp; Internet</c:v>
                </c:pt>
                <c:pt idx="2">
                  <c:v>Textbooks &amp; Instructional Materials</c:v>
                </c:pt>
                <c:pt idx="3">
                  <c:v>Innovation</c:v>
                </c:pt>
              </c:strCache>
            </c:strRef>
          </c:cat>
          <c:val>
            <c:numRef>
              <c:f>'2011-2012'!$C$134:$C$137</c:f>
              <c:numCache>
                <c:formatCode>"$"#,##0.00_);[Red]\("$"#,##0.00\)</c:formatCode>
                <c:ptCount val="4"/>
                <c:pt idx="0" formatCode="&quot;$&quot;#,##0.00">
                  <c:v>185669.33</c:v>
                </c:pt>
                <c:pt idx="1">
                  <c:v>307684.86</c:v>
                </c:pt>
                <c:pt idx="2">
                  <c:v>83590.899999999994</c:v>
                </c:pt>
                <c:pt idx="3">
                  <c:v>16270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942527492987861"/>
          <c:y val="0.24786599591717701"/>
          <c:w val="0.42684036349003285"/>
          <c:h val="0.64767096821230674"/>
        </c:manualLayout>
      </c:layout>
      <c:pieChart>
        <c:varyColors val="1"/>
        <c:ser>
          <c:idx val="0"/>
          <c:order val="0"/>
          <c:tx>
            <c:strRef>
              <c:f>'2011-2012'!$G$161</c:f>
              <c:strCache>
                <c:ptCount val="1"/>
                <c:pt idx="0">
                  <c:v>Cost Breakdown By Level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'2011-2012'!$F$162:$F$164</c:f>
              <c:strCache>
                <c:ptCount val="3"/>
                <c:pt idx="0">
                  <c:v>Elementary</c:v>
                </c:pt>
                <c:pt idx="1">
                  <c:v>Middle School</c:v>
                </c:pt>
                <c:pt idx="2">
                  <c:v>FHS &amp; Reese</c:v>
                </c:pt>
              </c:strCache>
            </c:strRef>
          </c:cat>
          <c:val>
            <c:numRef>
              <c:f>'2011-2012'!$G$162:$G$164</c:f>
              <c:numCache>
                <c:formatCode>0.00%</c:formatCode>
                <c:ptCount val="3"/>
                <c:pt idx="0">
                  <c:v>0.35260000000000002</c:v>
                </c:pt>
                <c:pt idx="1">
                  <c:v>0.3054</c:v>
                </c:pt>
                <c:pt idx="2">
                  <c:v>0.34200000000000003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'2011-2012'!$C$144</c:f>
              <c:strCache>
                <c:ptCount val="1"/>
                <c:pt idx="0">
                  <c:v>Per Student Amount Year Two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'2011-2012'!$A$145:$B$148</c:f>
              <c:strCache>
                <c:ptCount val="4"/>
                <c:pt idx="0">
                  <c:v>Technology Software</c:v>
                </c:pt>
                <c:pt idx="1">
                  <c:v>Technology Equipment &amp; Internet</c:v>
                </c:pt>
                <c:pt idx="2">
                  <c:v>Textbooks &amp; Instructional Materials</c:v>
                </c:pt>
                <c:pt idx="3">
                  <c:v>Innovation</c:v>
                </c:pt>
              </c:strCache>
            </c:strRef>
          </c:cat>
          <c:val>
            <c:numRef>
              <c:f>'2011-2012'!$C$145:$C$148</c:f>
              <c:numCache>
                <c:formatCode>"$"#,##0.00</c:formatCode>
                <c:ptCount val="4"/>
                <c:pt idx="0">
                  <c:v>23.34</c:v>
                </c:pt>
                <c:pt idx="1">
                  <c:v>38.68</c:v>
                </c:pt>
                <c:pt idx="2">
                  <c:v>10.51</c:v>
                </c:pt>
                <c:pt idx="3">
                  <c:v>2.0499999999999998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'Alottment Summary'!$A$7:$A$9</c:f>
              <c:strCache>
                <c:ptCount val="3"/>
                <c:pt idx="0">
                  <c:v>Year One</c:v>
                </c:pt>
                <c:pt idx="1">
                  <c:v>Year two</c:v>
                </c:pt>
                <c:pt idx="2">
                  <c:v>Growth </c:v>
                </c:pt>
              </c:strCache>
            </c:strRef>
          </c:cat>
          <c:val>
            <c:numRef>
              <c:f>'Alottment Summary'!$B$7:$B$9</c:f>
              <c:numCache>
                <c:formatCode>"$"#,##0.00</c:formatCode>
                <c:ptCount val="3"/>
                <c:pt idx="0">
                  <c:v>787462</c:v>
                </c:pt>
                <c:pt idx="1">
                  <c:v>337484</c:v>
                </c:pt>
                <c:pt idx="2">
                  <c:v>70031.08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'Alottment Summary'!$A$12:$A$13</c:f>
              <c:strCache>
                <c:ptCount val="2"/>
                <c:pt idx="0">
                  <c:v>Year One</c:v>
                </c:pt>
                <c:pt idx="1">
                  <c:v>Year Two</c:v>
                </c:pt>
              </c:strCache>
            </c:strRef>
          </c:cat>
          <c:val>
            <c:numRef>
              <c:f>'Alottment Summary'!$B$12:$B$13</c:f>
              <c:numCache>
                <c:formatCode>_("$"* #,##0_);_("$"* \(#,##0\);_("$"* "-"_);_(@_)</c:formatCode>
                <c:ptCount val="2"/>
                <c:pt idx="0">
                  <c:v>631606</c:v>
                </c:pt>
                <c:pt idx="1">
                  <c:v>631606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34</xdr:row>
      <xdr:rowOff>0</xdr:rowOff>
    </xdr:from>
    <xdr:to>
      <xdr:col>3</xdr:col>
      <xdr:colOff>428625</xdr:colOff>
      <xdr:row>35</xdr:row>
      <xdr:rowOff>9525</xdr:rowOff>
    </xdr:to>
    <xdr:sp macro="" textlink="">
      <xdr:nvSpPr>
        <xdr:cNvPr id="2" name="Right Arrow 1"/>
        <xdr:cNvSpPr/>
      </xdr:nvSpPr>
      <xdr:spPr>
        <a:xfrm>
          <a:off x="3067050" y="6429375"/>
          <a:ext cx="1171575" cy="2000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85725</xdr:colOff>
      <xdr:row>3</xdr:row>
      <xdr:rowOff>57150</xdr:rowOff>
    </xdr:from>
    <xdr:to>
      <xdr:col>12</xdr:col>
      <xdr:colOff>447675</xdr:colOff>
      <xdr:row>6</xdr:row>
      <xdr:rowOff>19050</xdr:rowOff>
    </xdr:to>
    <xdr:sp macro="" textlink="">
      <xdr:nvSpPr>
        <xdr:cNvPr id="5" name="TextBox 4"/>
        <xdr:cNvSpPr txBox="1"/>
      </xdr:nvSpPr>
      <xdr:spPr>
        <a:xfrm>
          <a:off x="5572125" y="733425"/>
          <a:ext cx="21907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Includes:</a:t>
          </a:r>
          <a:r>
            <a:rPr lang="en-US" sz="1100" baseline="0"/>
            <a:t> Software Renewals &amp; Supplemental Science </a:t>
          </a:r>
        </a:p>
        <a:p>
          <a:endParaRPr lang="en-US" sz="1100"/>
        </a:p>
      </xdr:txBody>
    </xdr:sp>
    <xdr:clientData/>
  </xdr:twoCellAnchor>
  <xdr:twoCellAnchor>
    <xdr:from>
      <xdr:col>9</xdr:col>
      <xdr:colOff>85724</xdr:colOff>
      <xdr:row>6</xdr:row>
      <xdr:rowOff>161925</xdr:rowOff>
    </xdr:from>
    <xdr:to>
      <xdr:col>12</xdr:col>
      <xdr:colOff>457199</xdr:colOff>
      <xdr:row>9</xdr:row>
      <xdr:rowOff>66675</xdr:rowOff>
    </xdr:to>
    <xdr:sp macro="" textlink="">
      <xdr:nvSpPr>
        <xdr:cNvPr id="6" name="TextBox 5"/>
        <xdr:cNvSpPr txBox="1"/>
      </xdr:nvSpPr>
      <xdr:spPr>
        <a:xfrm>
          <a:off x="5572124" y="1409700"/>
          <a:ext cx="2200275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Includes: Probware &amp; Internet</a:t>
          </a:r>
        </a:p>
      </xdr:txBody>
    </xdr:sp>
    <xdr:clientData/>
  </xdr:twoCellAnchor>
  <xdr:twoCellAnchor>
    <xdr:from>
      <xdr:col>9</xdr:col>
      <xdr:colOff>66674</xdr:colOff>
      <xdr:row>9</xdr:row>
      <xdr:rowOff>123824</xdr:rowOff>
    </xdr:from>
    <xdr:to>
      <xdr:col>12</xdr:col>
      <xdr:colOff>457200</xdr:colOff>
      <xdr:row>12</xdr:row>
      <xdr:rowOff>171449</xdr:rowOff>
    </xdr:to>
    <xdr:sp macro="" textlink="">
      <xdr:nvSpPr>
        <xdr:cNvPr id="7" name="TextBox 6"/>
        <xdr:cNvSpPr txBox="1"/>
      </xdr:nvSpPr>
      <xdr:spPr>
        <a:xfrm>
          <a:off x="5553074" y="1943099"/>
          <a:ext cx="2219326" cy="619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Includes:</a:t>
          </a:r>
          <a:r>
            <a:rPr lang="en-US" sz="1100" baseline="0"/>
            <a:t> ELA, ESL &amp; Handwriting Adoption, Consumables, &amp; Continuing Orders</a:t>
          </a:r>
          <a:endParaRPr lang="en-US" sz="1100"/>
        </a:p>
      </xdr:txBody>
    </xdr:sp>
    <xdr:clientData/>
  </xdr:twoCellAnchor>
  <xdr:twoCellAnchor>
    <xdr:from>
      <xdr:col>9</xdr:col>
      <xdr:colOff>76200</xdr:colOff>
      <xdr:row>13</xdr:row>
      <xdr:rowOff>57150</xdr:rowOff>
    </xdr:from>
    <xdr:to>
      <xdr:col>12</xdr:col>
      <xdr:colOff>457200</xdr:colOff>
      <xdr:row>15</xdr:row>
      <xdr:rowOff>152400</xdr:rowOff>
    </xdr:to>
    <xdr:sp macro="" textlink="">
      <xdr:nvSpPr>
        <xdr:cNvPr id="8" name="TextBox 7"/>
        <xdr:cNvSpPr txBox="1"/>
      </xdr:nvSpPr>
      <xdr:spPr>
        <a:xfrm>
          <a:off x="5562600" y="2638425"/>
          <a:ext cx="2209800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Includes:</a:t>
          </a:r>
          <a:r>
            <a:rPr lang="en-US" sz="1100" baseline="0"/>
            <a:t> Video equipment for Math Online Videos</a:t>
          </a:r>
          <a:endParaRPr lang="en-US" sz="1100"/>
        </a:p>
      </xdr:txBody>
    </xdr:sp>
    <xdr:clientData/>
  </xdr:twoCellAnchor>
  <xdr:twoCellAnchor>
    <xdr:from>
      <xdr:col>9</xdr:col>
      <xdr:colOff>66675</xdr:colOff>
      <xdr:row>18</xdr:row>
      <xdr:rowOff>47625</xdr:rowOff>
    </xdr:from>
    <xdr:to>
      <xdr:col>12</xdr:col>
      <xdr:colOff>428625</xdr:colOff>
      <xdr:row>21</xdr:row>
      <xdr:rowOff>9525</xdr:rowOff>
    </xdr:to>
    <xdr:sp macro="" textlink="">
      <xdr:nvSpPr>
        <xdr:cNvPr id="9" name="TextBox 8"/>
        <xdr:cNvSpPr txBox="1"/>
      </xdr:nvSpPr>
      <xdr:spPr>
        <a:xfrm>
          <a:off x="5553075" y="3581400"/>
          <a:ext cx="21907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Includes:</a:t>
          </a:r>
          <a:r>
            <a:rPr lang="en-US" sz="1100" baseline="0"/>
            <a:t> Software Renewals </a:t>
          </a:r>
          <a:endParaRPr lang="en-US" sz="1100"/>
        </a:p>
      </xdr:txBody>
    </xdr:sp>
    <xdr:clientData/>
  </xdr:twoCellAnchor>
  <xdr:twoCellAnchor>
    <xdr:from>
      <xdr:col>9</xdr:col>
      <xdr:colOff>66675</xdr:colOff>
      <xdr:row>21</xdr:row>
      <xdr:rowOff>180975</xdr:rowOff>
    </xdr:from>
    <xdr:to>
      <xdr:col>12</xdr:col>
      <xdr:colOff>438150</xdr:colOff>
      <xdr:row>24</xdr:row>
      <xdr:rowOff>85725</xdr:rowOff>
    </xdr:to>
    <xdr:sp macro="" textlink="">
      <xdr:nvSpPr>
        <xdr:cNvPr id="10" name="TextBox 9"/>
        <xdr:cNvSpPr txBox="1"/>
      </xdr:nvSpPr>
      <xdr:spPr>
        <a:xfrm>
          <a:off x="5553075" y="4286250"/>
          <a:ext cx="2200275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Includes: Student</a:t>
          </a:r>
          <a:r>
            <a:rPr lang="en-US" sz="1100" baseline="0"/>
            <a:t> Computers </a:t>
          </a:r>
          <a:r>
            <a:rPr lang="en-US" sz="1100"/>
            <a:t>&amp; Internet</a:t>
          </a:r>
        </a:p>
      </xdr:txBody>
    </xdr:sp>
    <xdr:clientData/>
  </xdr:twoCellAnchor>
  <xdr:twoCellAnchor>
    <xdr:from>
      <xdr:col>9</xdr:col>
      <xdr:colOff>57150</xdr:colOff>
      <xdr:row>25</xdr:row>
      <xdr:rowOff>19050</xdr:rowOff>
    </xdr:from>
    <xdr:to>
      <xdr:col>12</xdr:col>
      <xdr:colOff>428625</xdr:colOff>
      <xdr:row>27</xdr:row>
      <xdr:rowOff>114300</xdr:rowOff>
    </xdr:to>
    <xdr:sp macro="" textlink="">
      <xdr:nvSpPr>
        <xdr:cNvPr id="11" name="TextBox 10"/>
        <xdr:cNvSpPr txBox="1"/>
      </xdr:nvSpPr>
      <xdr:spPr>
        <a:xfrm>
          <a:off x="5543550" y="4886325"/>
          <a:ext cx="2200275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Includes: Continuing</a:t>
          </a:r>
          <a:r>
            <a:rPr lang="en-US" sz="1100" baseline="0"/>
            <a:t> Orders &amp; Growth Order</a:t>
          </a:r>
          <a:endParaRPr lang="en-US" sz="1100"/>
        </a:p>
      </xdr:txBody>
    </xdr:sp>
    <xdr:clientData/>
  </xdr:twoCellAnchor>
  <xdr:twoCellAnchor>
    <xdr:from>
      <xdr:col>9</xdr:col>
      <xdr:colOff>66675</xdr:colOff>
      <xdr:row>28</xdr:row>
      <xdr:rowOff>9525</xdr:rowOff>
    </xdr:from>
    <xdr:to>
      <xdr:col>12</xdr:col>
      <xdr:colOff>438150</xdr:colOff>
      <xdr:row>30</xdr:row>
      <xdr:rowOff>104775</xdr:rowOff>
    </xdr:to>
    <xdr:sp macro="" textlink="">
      <xdr:nvSpPr>
        <xdr:cNvPr id="12" name="TextBox 11"/>
        <xdr:cNvSpPr txBox="1"/>
      </xdr:nvSpPr>
      <xdr:spPr>
        <a:xfrm>
          <a:off x="5553075" y="5448300"/>
          <a:ext cx="2200275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Includes: FHS Phase In 0.5-1</a:t>
          </a:r>
        </a:p>
      </xdr:txBody>
    </xdr:sp>
    <xdr:clientData/>
  </xdr:twoCellAnchor>
  <xdr:twoCellAnchor>
    <xdr:from>
      <xdr:col>9</xdr:col>
      <xdr:colOff>104775</xdr:colOff>
      <xdr:row>36</xdr:row>
      <xdr:rowOff>19050</xdr:rowOff>
    </xdr:from>
    <xdr:to>
      <xdr:col>12</xdr:col>
      <xdr:colOff>476250</xdr:colOff>
      <xdr:row>38</xdr:row>
      <xdr:rowOff>161925</xdr:rowOff>
    </xdr:to>
    <xdr:sp macro="" textlink="">
      <xdr:nvSpPr>
        <xdr:cNvPr id="13" name="TextBox 12"/>
        <xdr:cNvSpPr txBox="1"/>
      </xdr:nvSpPr>
      <xdr:spPr>
        <a:xfrm>
          <a:off x="5591175" y="6981825"/>
          <a:ext cx="2200275" cy="523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Combination</a:t>
          </a:r>
          <a:r>
            <a:rPr lang="en-US" sz="1100" baseline="0"/>
            <a:t> of Year One &amp; Year Two</a:t>
          </a:r>
          <a:endParaRPr lang="en-US" sz="1100"/>
        </a:p>
      </xdr:txBody>
    </xdr:sp>
    <xdr:clientData/>
  </xdr:twoCellAnchor>
  <xdr:twoCellAnchor>
    <xdr:from>
      <xdr:col>0</xdr:col>
      <xdr:colOff>114300</xdr:colOff>
      <xdr:row>2</xdr:row>
      <xdr:rowOff>180975</xdr:rowOff>
    </xdr:from>
    <xdr:to>
      <xdr:col>5</xdr:col>
      <xdr:colOff>171450</xdr:colOff>
      <xdr:row>17</xdr:row>
      <xdr:rowOff>66675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35</xdr:row>
      <xdr:rowOff>85725</xdr:rowOff>
    </xdr:from>
    <xdr:to>
      <xdr:col>5</xdr:col>
      <xdr:colOff>209550</xdr:colOff>
      <xdr:row>49</xdr:row>
      <xdr:rowOff>161925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209550</xdr:colOff>
      <xdr:row>51</xdr:row>
      <xdr:rowOff>19050</xdr:rowOff>
    </xdr:from>
    <xdr:to>
      <xdr:col>4</xdr:col>
      <xdr:colOff>95250</xdr:colOff>
      <xdr:row>65</xdr:row>
      <xdr:rowOff>95250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209551</xdr:colOff>
      <xdr:row>68</xdr:row>
      <xdr:rowOff>123825</xdr:rowOff>
    </xdr:from>
    <xdr:to>
      <xdr:col>3</xdr:col>
      <xdr:colOff>47626</xdr:colOff>
      <xdr:row>83</xdr:row>
      <xdr:rowOff>9525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133351</xdr:colOff>
      <xdr:row>18</xdr:row>
      <xdr:rowOff>104775</xdr:rowOff>
    </xdr:from>
    <xdr:to>
      <xdr:col>5</xdr:col>
      <xdr:colOff>180976</xdr:colOff>
      <xdr:row>32</xdr:row>
      <xdr:rowOff>180975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47626</xdr:colOff>
      <xdr:row>68</xdr:row>
      <xdr:rowOff>133350</xdr:rowOff>
    </xdr:from>
    <xdr:to>
      <xdr:col>12</xdr:col>
      <xdr:colOff>314326</xdr:colOff>
      <xdr:row>83</xdr:row>
      <xdr:rowOff>19050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247650</xdr:colOff>
      <xdr:row>51</xdr:row>
      <xdr:rowOff>19050</xdr:rowOff>
    </xdr:from>
    <xdr:to>
      <xdr:col>12</xdr:col>
      <xdr:colOff>285750</xdr:colOff>
      <xdr:row>65</xdr:row>
      <xdr:rowOff>95250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133350</xdr:rowOff>
    </xdr:from>
    <xdr:to>
      <xdr:col>7</xdr:col>
      <xdr:colOff>209550</xdr:colOff>
      <xdr:row>17</xdr:row>
      <xdr:rowOff>19050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19</xdr:row>
      <xdr:rowOff>157162</xdr:rowOff>
    </xdr:from>
    <xdr:to>
      <xdr:col>7</xdr:col>
      <xdr:colOff>219075</xdr:colOff>
      <xdr:row>34</xdr:row>
      <xdr:rowOff>42862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447675</xdr:colOff>
      <xdr:row>1</xdr:row>
      <xdr:rowOff>114300</xdr:rowOff>
    </xdr:from>
    <xdr:to>
      <xdr:col>6</xdr:col>
      <xdr:colOff>552450</xdr:colOff>
      <xdr:row>3</xdr:row>
      <xdr:rowOff>38100</xdr:rowOff>
    </xdr:to>
    <xdr:sp macro="" textlink="">
      <xdr:nvSpPr>
        <xdr:cNvPr id="7" name="TextBox 6"/>
        <xdr:cNvSpPr txBox="1"/>
      </xdr:nvSpPr>
      <xdr:spPr>
        <a:xfrm>
          <a:off x="447675" y="304800"/>
          <a:ext cx="3895725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/>
            <a:t>2011-2013 Biennium Total</a:t>
          </a:r>
        </a:p>
      </xdr:txBody>
    </xdr:sp>
    <xdr:clientData/>
  </xdr:twoCellAnchor>
  <xdr:twoCellAnchor>
    <xdr:from>
      <xdr:col>0</xdr:col>
      <xdr:colOff>104775</xdr:colOff>
      <xdr:row>18</xdr:row>
      <xdr:rowOff>161925</xdr:rowOff>
    </xdr:from>
    <xdr:to>
      <xdr:col>7</xdr:col>
      <xdr:colOff>66675</xdr:colOff>
      <xdr:row>20</xdr:row>
      <xdr:rowOff>85725</xdr:rowOff>
    </xdr:to>
    <xdr:sp macro="" textlink="">
      <xdr:nvSpPr>
        <xdr:cNvPr id="9" name="TextBox 8"/>
        <xdr:cNvSpPr txBox="1"/>
      </xdr:nvSpPr>
      <xdr:spPr>
        <a:xfrm>
          <a:off x="104775" y="3590925"/>
          <a:ext cx="4362450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/>
            <a:t>2013-2015</a:t>
          </a:r>
          <a:r>
            <a:rPr lang="en-US" sz="2000" baseline="0"/>
            <a:t> Expected</a:t>
          </a:r>
          <a:r>
            <a:rPr lang="en-US" sz="2000"/>
            <a:t> Biennium Total</a:t>
          </a:r>
        </a:p>
      </xdr:txBody>
    </xdr:sp>
    <xdr:clientData/>
  </xdr:twoCellAnchor>
  <xdr:twoCellAnchor>
    <xdr:from>
      <xdr:col>5</xdr:col>
      <xdr:colOff>161924</xdr:colOff>
      <xdr:row>30</xdr:row>
      <xdr:rowOff>19050</xdr:rowOff>
    </xdr:from>
    <xdr:to>
      <xdr:col>6</xdr:col>
      <xdr:colOff>590549</xdr:colOff>
      <xdr:row>31</xdr:row>
      <xdr:rowOff>95250</xdr:rowOff>
    </xdr:to>
    <xdr:sp macro="" textlink="">
      <xdr:nvSpPr>
        <xdr:cNvPr id="10" name="TextBox 9"/>
        <xdr:cNvSpPr txBox="1"/>
      </xdr:nvSpPr>
      <xdr:spPr>
        <a:xfrm>
          <a:off x="3343274" y="5734050"/>
          <a:ext cx="1038225" cy="2667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$1,263,212.00</a:t>
          </a:r>
        </a:p>
      </xdr:txBody>
    </xdr:sp>
    <xdr:clientData/>
  </xdr:twoCellAnchor>
  <xdr:twoCellAnchor>
    <xdr:from>
      <xdr:col>0</xdr:col>
      <xdr:colOff>76200</xdr:colOff>
      <xdr:row>31</xdr:row>
      <xdr:rowOff>104775</xdr:rowOff>
    </xdr:from>
    <xdr:to>
      <xdr:col>1</xdr:col>
      <xdr:colOff>647700</xdr:colOff>
      <xdr:row>34</xdr:row>
      <xdr:rowOff>1</xdr:rowOff>
    </xdr:to>
    <xdr:sp macro="" textlink="">
      <xdr:nvSpPr>
        <xdr:cNvPr id="11" name="TextBox 10"/>
        <xdr:cNvSpPr txBox="1"/>
      </xdr:nvSpPr>
      <xdr:spPr>
        <a:xfrm>
          <a:off x="76200" y="6010275"/>
          <a:ext cx="1181100" cy="466726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Additional :</a:t>
          </a:r>
          <a:r>
            <a:rPr lang="en-US" sz="1100" b="1" baseline="0"/>
            <a:t> </a:t>
          </a:r>
          <a:r>
            <a:rPr lang="en-US" sz="1100" b="1"/>
            <a:t>$68,234.92</a:t>
          </a:r>
        </a:p>
      </xdr:txBody>
    </xdr:sp>
    <xdr:clientData/>
  </xdr:twoCellAnchor>
  <xdr:twoCellAnchor>
    <xdr:from>
      <xdr:col>0</xdr:col>
      <xdr:colOff>38100</xdr:colOff>
      <xdr:row>47</xdr:row>
      <xdr:rowOff>128587</xdr:rowOff>
    </xdr:from>
    <xdr:to>
      <xdr:col>7</xdr:col>
      <xdr:colOff>209550</xdr:colOff>
      <xdr:row>62</xdr:row>
      <xdr:rowOff>14287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333375</xdr:colOff>
      <xdr:row>47</xdr:row>
      <xdr:rowOff>57150</xdr:rowOff>
    </xdr:from>
    <xdr:to>
      <xdr:col>6</xdr:col>
      <xdr:colOff>342900</xdr:colOff>
      <xdr:row>49</xdr:row>
      <xdr:rowOff>85725</xdr:rowOff>
    </xdr:to>
    <xdr:sp macro="" textlink="">
      <xdr:nvSpPr>
        <xdr:cNvPr id="13" name="TextBox 12"/>
        <xdr:cNvSpPr txBox="1"/>
      </xdr:nvSpPr>
      <xdr:spPr>
        <a:xfrm>
          <a:off x="333375" y="9010650"/>
          <a:ext cx="3848100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Expenditure Plan 2013-2014</a:t>
          </a:r>
        </a:p>
      </xdr:txBody>
    </xdr:sp>
    <xdr:clientData/>
  </xdr:twoCellAnchor>
  <xdr:twoCellAnchor>
    <xdr:from>
      <xdr:col>0</xdr:col>
      <xdr:colOff>38100</xdr:colOff>
      <xdr:row>62</xdr:row>
      <xdr:rowOff>71437</xdr:rowOff>
    </xdr:from>
    <xdr:to>
      <xdr:col>7</xdr:col>
      <xdr:colOff>238125</xdr:colOff>
      <xdr:row>76</xdr:row>
      <xdr:rowOff>147637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390525</xdr:colOff>
      <xdr:row>60</xdr:row>
      <xdr:rowOff>142875</xdr:rowOff>
    </xdr:from>
    <xdr:to>
      <xdr:col>6</xdr:col>
      <xdr:colOff>400050</xdr:colOff>
      <xdr:row>62</xdr:row>
      <xdr:rowOff>171450</xdr:rowOff>
    </xdr:to>
    <xdr:sp macro="" textlink="">
      <xdr:nvSpPr>
        <xdr:cNvPr id="15" name="TextBox 14"/>
        <xdr:cNvSpPr txBox="1"/>
      </xdr:nvSpPr>
      <xdr:spPr>
        <a:xfrm>
          <a:off x="390525" y="11572875"/>
          <a:ext cx="3848100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Expenditure Breakdown 2013-2014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0.75417</cdr:x>
      <cdr:y>0.73264</cdr:y>
    </cdr:from>
    <cdr:to>
      <cdr:x>0.99167</cdr:x>
      <cdr:y>0.82292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48050" y="2009775"/>
          <a:ext cx="1085850" cy="247650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$1,194,977.08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8"/>
  <sheetViews>
    <sheetView topLeftCell="A175" workbookViewId="0">
      <selection activeCell="F29" sqref="F29"/>
    </sheetView>
  </sheetViews>
  <sheetFormatPr defaultRowHeight="15" x14ac:dyDescent="0.25"/>
  <cols>
    <col min="1" max="1" width="33.85546875" bestFit="1" customWidth="1"/>
    <col min="2" max="2" width="18.7109375" customWidth="1"/>
    <col min="3" max="3" width="13.5703125" bestFit="1" customWidth="1"/>
    <col min="4" max="4" width="16.7109375" bestFit="1" customWidth="1"/>
    <col min="5" max="5" width="11" bestFit="1" customWidth="1"/>
    <col min="6" max="6" width="33.28515625" bestFit="1" customWidth="1"/>
    <col min="7" max="7" width="14" bestFit="1" customWidth="1"/>
    <col min="8" max="8" width="12.7109375" bestFit="1" customWidth="1"/>
    <col min="9" max="9" width="15.140625" bestFit="1" customWidth="1"/>
    <col min="10" max="10" width="13.85546875" bestFit="1" customWidth="1"/>
    <col min="11" max="11" width="11.140625" bestFit="1" customWidth="1"/>
    <col min="12" max="12" width="12" bestFit="1" customWidth="1"/>
  </cols>
  <sheetData>
    <row r="1" spans="1:12" ht="23.25" x14ac:dyDescent="0.35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"/>
    </row>
    <row r="2" spans="1:1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8.75" x14ac:dyDescent="0.3">
      <c r="A3" s="2" t="s">
        <v>1</v>
      </c>
      <c r="B3" s="3">
        <v>40812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4" t="s">
        <v>14</v>
      </c>
      <c r="B4" s="5" t="s">
        <v>10</v>
      </c>
      <c r="C4" s="4" t="s">
        <v>6</v>
      </c>
      <c r="D4" s="4" t="s">
        <v>7</v>
      </c>
      <c r="E4" s="4" t="s">
        <v>11</v>
      </c>
      <c r="F4" s="4" t="s">
        <v>16</v>
      </c>
      <c r="G4" s="4" t="s">
        <v>53</v>
      </c>
      <c r="H4" s="4" t="s">
        <v>33</v>
      </c>
      <c r="I4" s="4" t="s">
        <v>69</v>
      </c>
      <c r="J4" s="4" t="s">
        <v>13</v>
      </c>
      <c r="K4" s="4" t="s">
        <v>12</v>
      </c>
      <c r="L4" s="4" t="s">
        <v>18</v>
      </c>
    </row>
    <row r="5" spans="1:12" x14ac:dyDescent="0.25">
      <c r="A5" s="1" t="s">
        <v>2</v>
      </c>
      <c r="B5" s="6">
        <v>40826</v>
      </c>
      <c r="C5" s="1">
        <v>22</v>
      </c>
      <c r="D5" s="7">
        <v>22.38</v>
      </c>
      <c r="E5" s="7">
        <v>4968.3599999999997</v>
      </c>
      <c r="F5" s="1">
        <v>0</v>
      </c>
      <c r="G5" s="1"/>
      <c r="H5" s="1" t="s">
        <v>65</v>
      </c>
      <c r="I5" s="1" t="s">
        <v>65</v>
      </c>
      <c r="J5" s="1" t="s">
        <v>15</v>
      </c>
      <c r="K5" s="8">
        <v>1</v>
      </c>
      <c r="L5" s="1">
        <v>9780021067077</v>
      </c>
    </row>
    <row r="6" spans="1:12" x14ac:dyDescent="0.25">
      <c r="A6" s="1" t="s">
        <v>3</v>
      </c>
      <c r="B6" s="6">
        <v>40826</v>
      </c>
      <c r="C6" s="1">
        <v>480</v>
      </c>
      <c r="D6" s="7">
        <v>31.79</v>
      </c>
      <c r="E6" s="7">
        <v>15259.2</v>
      </c>
      <c r="F6" s="1">
        <v>0</v>
      </c>
      <c r="G6" s="1"/>
      <c r="H6" s="1" t="s">
        <v>65</v>
      </c>
      <c r="I6" s="1" t="s">
        <v>65</v>
      </c>
      <c r="J6" s="1" t="s">
        <v>15</v>
      </c>
      <c r="K6" s="8">
        <v>1</v>
      </c>
      <c r="L6" s="1">
        <v>9780021067084</v>
      </c>
    </row>
    <row r="7" spans="1:12" x14ac:dyDescent="0.25">
      <c r="A7" s="1" t="s">
        <v>4</v>
      </c>
      <c r="B7" s="6">
        <v>40826</v>
      </c>
      <c r="C7" s="1">
        <v>304</v>
      </c>
      <c r="D7" s="7">
        <v>31.79</v>
      </c>
      <c r="E7" s="7">
        <v>1653.3</v>
      </c>
      <c r="F7" s="1">
        <v>0</v>
      </c>
      <c r="G7" s="1"/>
      <c r="H7" s="1" t="s">
        <v>65</v>
      </c>
      <c r="I7" s="1" t="s">
        <v>65</v>
      </c>
      <c r="J7" s="1" t="s">
        <v>15</v>
      </c>
      <c r="K7" s="8">
        <v>1</v>
      </c>
      <c r="L7" s="1">
        <v>9780022075224</v>
      </c>
    </row>
    <row r="8" spans="1:12" x14ac:dyDescent="0.25">
      <c r="A8" s="1" t="s">
        <v>5</v>
      </c>
      <c r="B8" s="6">
        <v>40826</v>
      </c>
      <c r="C8" s="1">
        <v>22</v>
      </c>
      <c r="D8" s="7">
        <v>75.150000000000006</v>
      </c>
      <c r="E8" s="7">
        <v>9664.16</v>
      </c>
      <c r="F8" s="1">
        <v>1</v>
      </c>
      <c r="G8" s="1"/>
      <c r="H8" s="1" t="s">
        <v>65</v>
      </c>
      <c r="I8" s="1" t="s">
        <v>65</v>
      </c>
      <c r="J8" s="1" t="s">
        <v>15</v>
      </c>
      <c r="K8" s="8">
        <v>1</v>
      </c>
      <c r="L8" s="1">
        <v>9780021067091</v>
      </c>
    </row>
    <row r="9" spans="1:12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1" t="s">
        <v>8</v>
      </c>
      <c r="B10" s="6">
        <v>40819</v>
      </c>
      <c r="C10" s="1">
        <v>75</v>
      </c>
      <c r="D10" s="7">
        <v>82.75</v>
      </c>
      <c r="E10" s="7">
        <v>6206.25</v>
      </c>
      <c r="F10" s="1">
        <v>0</v>
      </c>
      <c r="G10" s="1"/>
      <c r="H10" s="1" t="s">
        <v>65</v>
      </c>
      <c r="I10" s="1" t="s">
        <v>65</v>
      </c>
      <c r="J10" s="1" t="s">
        <v>15</v>
      </c>
      <c r="K10" s="8">
        <v>1</v>
      </c>
      <c r="L10" s="1" t="s">
        <v>25</v>
      </c>
    </row>
    <row r="11" spans="1:12" x14ac:dyDescent="0.25">
      <c r="A11" s="1" t="s">
        <v>9</v>
      </c>
      <c r="B11" s="6">
        <v>40819</v>
      </c>
      <c r="C11" s="1">
        <v>25</v>
      </c>
      <c r="D11" s="7">
        <v>48.5</v>
      </c>
      <c r="E11" s="7">
        <v>1212.5</v>
      </c>
      <c r="F11" s="1">
        <v>0</v>
      </c>
      <c r="G11" s="1"/>
      <c r="H11" s="1" t="s">
        <v>65</v>
      </c>
      <c r="I11" s="1" t="s">
        <v>65</v>
      </c>
      <c r="J11" s="1" t="s">
        <v>15</v>
      </c>
      <c r="K11" s="8">
        <v>1</v>
      </c>
      <c r="L11" s="1">
        <v>135708397</v>
      </c>
    </row>
    <row r="12" spans="1:12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s="1" t="s">
        <v>17</v>
      </c>
      <c r="B13" s="6">
        <v>40819</v>
      </c>
      <c r="C13" s="1">
        <v>6</v>
      </c>
      <c r="D13" s="7">
        <v>72.5</v>
      </c>
      <c r="E13" s="7">
        <v>435</v>
      </c>
      <c r="F13" s="1">
        <v>0</v>
      </c>
      <c r="G13" s="1"/>
      <c r="H13" s="1" t="s">
        <v>65</v>
      </c>
      <c r="I13" s="1" t="s">
        <v>65</v>
      </c>
      <c r="J13" s="1" t="s">
        <v>15</v>
      </c>
      <c r="K13" s="8">
        <v>1</v>
      </c>
      <c r="L13" s="1">
        <v>9780547250144</v>
      </c>
    </row>
    <row r="14" spans="1:12" x14ac:dyDescent="0.25">
      <c r="A14" s="1" t="s">
        <v>19</v>
      </c>
      <c r="B14" s="6">
        <v>40819</v>
      </c>
      <c r="C14" s="1">
        <v>35</v>
      </c>
      <c r="D14" s="7">
        <v>105.52</v>
      </c>
      <c r="E14" s="7">
        <v>3693.2</v>
      </c>
      <c r="F14" s="1">
        <v>1</v>
      </c>
      <c r="G14" s="1"/>
      <c r="H14" s="1" t="s">
        <v>65</v>
      </c>
      <c r="I14" s="1">
        <v>1</v>
      </c>
      <c r="J14" s="1" t="s">
        <v>15</v>
      </c>
      <c r="K14" s="8">
        <v>1</v>
      </c>
      <c r="L14" s="1">
        <v>9780547250168</v>
      </c>
    </row>
    <row r="15" spans="1:12" x14ac:dyDescent="0.25">
      <c r="A15" s="1" t="s">
        <v>20</v>
      </c>
      <c r="B15" s="6">
        <v>40819</v>
      </c>
      <c r="C15" s="1">
        <v>3</v>
      </c>
      <c r="D15" s="7">
        <v>69.569999999999993</v>
      </c>
      <c r="E15" s="7">
        <v>208.71</v>
      </c>
      <c r="F15" s="1">
        <v>0</v>
      </c>
      <c r="G15" s="1"/>
      <c r="H15" s="1" t="s">
        <v>65</v>
      </c>
      <c r="I15" s="1" t="s">
        <v>65</v>
      </c>
      <c r="J15" s="1" t="s">
        <v>15</v>
      </c>
      <c r="K15" s="8">
        <v>1</v>
      </c>
      <c r="L15" s="1">
        <v>9780547250212</v>
      </c>
    </row>
    <row r="16" spans="1:12" x14ac:dyDescent="0.25">
      <c r="A16" s="1" t="s">
        <v>21</v>
      </c>
      <c r="B16" s="6">
        <v>40819</v>
      </c>
      <c r="C16" s="1">
        <v>17</v>
      </c>
      <c r="D16" s="7">
        <v>71.290000000000006</v>
      </c>
      <c r="E16" s="7">
        <v>1211.93</v>
      </c>
      <c r="F16" s="1">
        <v>1</v>
      </c>
      <c r="G16" s="1"/>
      <c r="H16" s="1" t="s">
        <v>65</v>
      </c>
      <c r="I16" s="1">
        <v>1</v>
      </c>
      <c r="J16" s="1" t="s">
        <v>15</v>
      </c>
      <c r="K16" s="8">
        <v>1</v>
      </c>
      <c r="L16" s="1">
        <v>9780547250137</v>
      </c>
    </row>
    <row r="17" spans="1:12" x14ac:dyDescent="0.25">
      <c r="A17" s="1" t="s">
        <v>22</v>
      </c>
      <c r="B17" s="6">
        <v>40819</v>
      </c>
      <c r="C17" s="1">
        <v>3</v>
      </c>
      <c r="D17" s="7">
        <v>53.48</v>
      </c>
      <c r="E17" s="7">
        <v>160.44</v>
      </c>
      <c r="F17" s="1">
        <v>0</v>
      </c>
      <c r="G17" s="1"/>
      <c r="H17" s="1" t="s">
        <v>65</v>
      </c>
      <c r="I17" s="1" t="s">
        <v>65</v>
      </c>
      <c r="J17" s="1" t="s">
        <v>15</v>
      </c>
      <c r="K17" s="8">
        <v>1</v>
      </c>
      <c r="L17" s="1">
        <v>9780547250199</v>
      </c>
    </row>
    <row r="18" spans="1:12" x14ac:dyDescent="0.25">
      <c r="A18" s="1" t="s">
        <v>23</v>
      </c>
      <c r="B18" s="6">
        <v>40819</v>
      </c>
      <c r="C18" s="1">
        <v>60</v>
      </c>
      <c r="D18" s="7">
        <v>75.52</v>
      </c>
      <c r="E18" s="7">
        <v>4531.2</v>
      </c>
      <c r="F18" s="1">
        <v>0</v>
      </c>
      <c r="G18" s="1"/>
      <c r="H18" s="1" t="s">
        <v>65</v>
      </c>
      <c r="I18" s="1" t="s">
        <v>65</v>
      </c>
      <c r="J18" s="1" t="s">
        <v>15</v>
      </c>
      <c r="K18" s="8">
        <v>1</v>
      </c>
      <c r="L18" s="1">
        <v>9780547115788</v>
      </c>
    </row>
    <row r="19" spans="1:12" x14ac:dyDescent="0.25">
      <c r="F19" s="1"/>
      <c r="G19" s="1"/>
      <c r="H19" s="1"/>
      <c r="I19" s="1"/>
      <c r="J19" s="1"/>
      <c r="K19" s="1"/>
      <c r="L19" s="1"/>
    </row>
    <row r="20" spans="1:12" x14ac:dyDescent="0.25">
      <c r="A20" s="4" t="s">
        <v>24</v>
      </c>
      <c r="B20" s="9">
        <f>SUM(E20+B21)</f>
        <v>52555.19</v>
      </c>
      <c r="C20" s="1"/>
      <c r="D20" s="7"/>
      <c r="E20" s="10">
        <f>SUM(E5:E18)</f>
        <v>49204.25</v>
      </c>
      <c r="F20" s="1"/>
      <c r="G20" s="1"/>
      <c r="H20" s="1"/>
      <c r="I20" s="1"/>
      <c r="J20" s="1"/>
      <c r="K20" s="1"/>
      <c r="L20" s="1"/>
    </row>
    <row r="21" spans="1:12" x14ac:dyDescent="0.25">
      <c r="A21" s="1" t="s">
        <v>92</v>
      </c>
      <c r="B21" s="7">
        <v>3350.94</v>
      </c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7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8.75" x14ac:dyDescent="0.3">
      <c r="A23" s="2" t="s">
        <v>101</v>
      </c>
      <c r="B23" s="7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 t="s">
        <v>102</v>
      </c>
      <c r="B24" t="s">
        <v>103</v>
      </c>
      <c r="C24" s="1">
        <v>22</v>
      </c>
      <c r="D24" s="7">
        <v>1.8009999999999999</v>
      </c>
      <c r="E24" s="7">
        <v>479.1</v>
      </c>
      <c r="F24" s="1"/>
      <c r="G24" s="1"/>
      <c r="H24" s="1"/>
      <c r="I24" s="1"/>
      <c r="J24" s="1"/>
      <c r="K24" s="1"/>
      <c r="L24" s="1"/>
    </row>
    <row r="25" spans="1:12" x14ac:dyDescent="0.25">
      <c r="A25" s="1" t="s">
        <v>112</v>
      </c>
      <c r="B25" s="7" t="s">
        <v>108</v>
      </c>
      <c r="C25" s="1" t="s">
        <v>104</v>
      </c>
      <c r="D25" s="7">
        <v>79.14</v>
      </c>
      <c r="E25" s="7">
        <v>468.38</v>
      </c>
      <c r="F25" s="1"/>
      <c r="G25" s="1"/>
      <c r="H25" s="1"/>
      <c r="I25" s="1"/>
      <c r="J25" s="1"/>
      <c r="K25" s="1"/>
      <c r="L25" s="1"/>
    </row>
    <row r="26" spans="1:12" x14ac:dyDescent="0.25">
      <c r="A26" s="1" t="s">
        <v>105</v>
      </c>
      <c r="B26" s="7" t="s">
        <v>111</v>
      </c>
      <c r="C26" s="1">
        <v>4</v>
      </c>
      <c r="D26" s="7" t="s">
        <v>106</v>
      </c>
      <c r="E26" s="7"/>
      <c r="F26" s="1"/>
      <c r="G26" s="1"/>
      <c r="H26" s="1"/>
      <c r="I26" s="1"/>
      <c r="J26" s="1"/>
      <c r="K26" s="1"/>
      <c r="L26" s="1"/>
    </row>
    <row r="27" spans="1:12" x14ac:dyDescent="0.25">
      <c r="A27" s="1" t="s">
        <v>116</v>
      </c>
      <c r="B27" s="7" t="s">
        <v>117</v>
      </c>
      <c r="C27" s="1">
        <v>1</v>
      </c>
      <c r="D27" s="7"/>
      <c r="E27" s="7">
        <v>566.01</v>
      </c>
      <c r="F27" s="1"/>
      <c r="G27" s="1"/>
      <c r="H27" s="1"/>
      <c r="I27" s="1"/>
      <c r="J27" s="1"/>
      <c r="K27" s="1"/>
      <c r="L27" s="1"/>
    </row>
    <row r="28" spans="1:12" x14ac:dyDescent="0.25">
      <c r="A28" s="1" t="s">
        <v>118</v>
      </c>
      <c r="B28" s="6" t="s">
        <v>119</v>
      </c>
      <c r="C28" s="1"/>
      <c r="D28" s="1"/>
      <c r="E28" s="12">
        <v>623.42999999999995</v>
      </c>
      <c r="F28" s="1"/>
      <c r="G28" s="1"/>
      <c r="H28" s="1"/>
      <c r="I28" s="1"/>
      <c r="J28" s="1"/>
      <c r="K28" s="1"/>
      <c r="L28" s="1"/>
    </row>
    <row r="29" spans="1:12" x14ac:dyDescent="0.25">
      <c r="A29" s="1" t="s">
        <v>129</v>
      </c>
      <c r="B29" s="6"/>
      <c r="C29" s="1">
        <v>25</v>
      </c>
      <c r="D29" s="1"/>
      <c r="E29" s="12">
        <v>4290.21</v>
      </c>
      <c r="F29" s="1"/>
      <c r="G29" s="1"/>
      <c r="H29" s="1"/>
      <c r="I29" s="1"/>
      <c r="J29" s="1"/>
      <c r="K29" s="1"/>
      <c r="L29" s="1"/>
    </row>
    <row r="30" spans="1:12" x14ac:dyDescent="0.25">
      <c r="A30" s="1" t="s">
        <v>107</v>
      </c>
      <c r="B30" s="1"/>
      <c r="C30" s="1"/>
      <c r="D30" s="1"/>
      <c r="E30" s="9">
        <f>SUM(E24:E29)</f>
        <v>6427.13</v>
      </c>
      <c r="F30" s="1"/>
      <c r="G30" s="1"/>
      <c r="H30" s="1"/>
      <c r="I30" s="1"/>
      <c r="J30" s="1"/>
      <c r="K30" s="1"/>
      <c r="L30" s="1"/>
    </row>
    <row r="31" spans="1:12" ht="18.75" x14ac:dyDescent="0.3">
      <c r="A31" s="2" t="s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.75" x14ac:dyDescent="0.25">
      <c r="A32" s="11" t="s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4" t="s">
        <v>14</v>
      </c>
      <c r="B33" s="5" t="s">
        <v>10</v>
      </c>
      <c r="C33" s="4" t="s">
        <v>6</v>
      </c>
      <c r="D33" s="4" t="s">
        <v>7</v>
      </c>
      <c r="E33" s="4" t="s">
        <v>11</v>
      </c>
      <c r="F33" s="4" t="s">
        <v>32</v>
      </c>
      <c r="G33" s="4" t="s">
        <v>53</v>
      </c>
      <c r="H33" s="4" t="s">
        <v>33</v>
      </c>
      <c r="I33" s="4" t="s">
        <v>69</v>
      </c>
      <c r="J33" s="4" t="s">
        <v>13</v>
      </c>
      <c r="K33" s="4" t="s">
        <v>12</v>
      </c>
      <c r="L33" s="4" t="s">
        <v>18</v>
      </c>
    </row>
    <row r="34" spans="1:12" x14ac:dyDescent="0.25">
      <c r="A34" s="1" t="s">
        <v>28</v>
      </c>
      <c r="B34" s="1" t="s">
        <v>99</v>
      </c>
      <c r="C34" s="1" t="s">
        <v>67</v>
      </c>
      <c r="D34" s="7">
        <v>37.18</v>
      </c>
      <c r="E34" s="12" t="s">
        <v>65</v>
      </c>
      <c r="F34" s="1">
        <v>36</v>
      </c>
      <c r="G34" s="12">
        <v>228.3</v>
      </c>
      <c r="H34" s="12">
        <f>(F34*G34)</f>
        <v>8218.8000000000011</v>
      </c>
      <c r="I34" s="1" t="s">
        <v>65</v>
      </c>
      <c r="J34" s="1" t="s">
        <v>15</v>
      </c>
      <c r="K34" s="8">
        <v>1</v>
      </c>
      <c r="L34" s="1">
        <v>9780547438026</v>
      </c>
    </row>
    <row r="35" spans="1:12" x14ac:dyDescent="0.25">
      <c r="A35" s="1" t="s">
        <v>29</v>
      </c>
      <c r="B35" s="1" t="s">
        <v>99</v>
      </c>
      <c r="C35" s="1">
        <v>250</v>
      </c>
      <c r="D35" s="7">
        <v>44.89</v>
      </c>
      <c r="E35" s="12">
        <f>(D35*C35)</f>
        <v>11222.5</v>
      </c>
      <c r="F35" s="1">
        <v>14</v>
      </c>
      <c r="G35" s="12">
        <v>228.3</v>
      </c>
      <c r="H35" s="12">
        <f>(F35*G35)</f>
        <v>3196.2000000000003</v>
      </c>
      <c r="I35" s="1">
        <v>11</v>
      </c>
      <c r="J35" s="1" t="s">
        <v>15</v>
      </c>
      <c r="K35" s="8">
        <v>1</v>
      </c>
      <c r="L35" s="1">
        <v>978054748030</v>
      </c>
    </row>
    <row r="36" spans="1:12" x14ac:dyDescent="0.25">
      <c r="A36" s="1" t="s">
        <v>31</v>
      </c>
      <c r="B36" s="1" t="s">
        <v>99</v>
      </c>
      <c r="C36" s="1" t="s">
        <v>68</v>
      </c>
      <c r="D36" s="7">
        <v>44.89</v>
      </c>
      <c r="E36" s="12" t="s">
        <v>65</v>
      </c>
      <c r="F36" s="1">
        <v>20</v>
      </c>
      <c r="G36" s="12">
        <v>228.3</v>
      </c>
      <c r="H36" s="12">
        <f>(F36*G36)</f>
        <v>4566</v>
      </c>
      <c r="I36" s="1" t="s">
        <v>65</v>
      </c>
      <c r="J36" s="1" t="s">
        <v>15</v>
      </c>
      <c r="K36" s="8">
        <v>1</v>
      </c>
      <c r="L36" s="1">
        <v>9780547438054</v>
      </c>
    </row>
    <row r="37" spans="1:12" x14ac:dyDescent="0.25">
      <c r="A37" s="1" t="s">
        <v>30</v>
      </c>
      <c r="B37" s="1" t="s">
        <v>99</v>
      </c>
      <c r="C37" s="1" t="s">
        <v>67</v>
      </c>
      <c r="D37" s="7">
        <v>47.67</v>
      </c>
      <c r="E37" s="12" t="s">
        <v>65</v>
      </c>
      <c r="F37" s="1">
        <v>15</v>
      </c>
      <c r="G37" s="12">
        <v>228.3</v>
      </c>
      <c r="H37" s="12">
        <f>(F37*G37)</f>
        <v>3424.5</v>
      </c>
      <c r="I37" s="1" t="s">
        <v>65</v>
      </c>
      <c r="J37" s="1" t="s">
        <v>15</v>
      </c>
      <c r="K37" s="8">
        <v>1</v>
      </c>
      <c r="L37" s="1">
        <v>9780547438061</v>
      </c>
    </row>
    <row r="38" spans="1:12" x14ac:dyDescent="0.25">
      <c r="A38" s="4" t="s">
        <v>70</v>
      </c>
      <c r="B38" s="13">
        <f>SUM(H38+E38)</f>
        <v>30628</v>
      </c>
      <c r="C38" s="1"/>
      <c r="D38" s="7"/>
      <c r="E38" s="7">
        <v>11222.5</v>
      </c>
      <c r="F38" s="1"/>
      <c r="G38" s="1"/>
      <c r="H38" s="12">
        <f>SUM(H34:H37)</f>
        <v>19405.5</v>
      </c>
      <c r="I38" s="1"/>
      <c r="J38" s="1"/>
      <c r="K38" s="8"/>
      <c r="L38" s="1"/>
    </row>
    <row r="39" spans="1:12" x14ac:dyDescent="0.25">
      <c r="A39" s="4"/>
      <c r="B39" s="13"/>
      <c r="C39" s="1"/>
      <c r="D39" s="7"/>
      <c r="E39" s="7"/>
      <c r="F39" s="1"/>
      <c r="G39" s="1"/>
      <c r="H39" s="12"/>
      <c r="I39" s="1"/>
      <c r="J39" s="1"/>
      <c r="K39" s="8"/>
      <c r="L39" s="1"/>
    </row>
    <row r="40" spans="1:12" x14ac:dyDescent="0.25">
      <c r="A40" s="14" t="s">
        <v>82</v>
      </c>
      <c r="B40" s="1" t="s">
        <v>99</v>
      </c>
      <c r="C40" s="1">
        <v>240</v>
      </c>
      <c r="D40" s="7">
        <v>55.1</v>
      </c>
      <c r="E40" s="7">
        <f>(C40*D40)</f>
        <v>13224</v>
      </c>
      <c r="F40" s="1">
        <v>5</v>
      </c>
      <c r="G40" s="7">
        <v>228.3</v>
      </c>
      <c r="H40" s="12">
        <f>(F40*G40)</f>
        <v>1141.5</v>
      </c>
      <c r="I40" s="1">
        <v>3</v>
      </c>
      <c r="J40" s="1" t="s">
        <v>15</v>
      </c>
      <c r="K40" s="8">
        <v>1</v>
      </c>
      <c r="L40" s="1">
        <v>978054748078</v>
      </c>
    </row>
    <row r="41" spans="1:12" x14ac:dyDescent="0.25">
      <c r="A41" s="14" t="s">
        <v>83</v>
      </c>
      <c r="B41" s="1" t="s">
        <v>99</v>
      </c>
      <c r="C41" s="1">
        <v>270</v>
      </c>
      <c r="D41" s="7">
        <v>55.67</v>
      </c>
      <c r="E41" s="7">
        <f>(C41*D41)</f>
        <v>15030.9</v>
      </c>
      <c r="F41" s="1">
        <v>5</v>
      </c>
      <c r="G41" s="7">
        <v>228.3</v>
      </c>
      <c r="H41" s="12">
        <f>(F41*G41)</f>
        <v>1141.5</v>
      </c>
      <c r="I41" s="1">
        <v>4</v>
      </c>
      <c r="J41" s="1" t="s">
        <v>15</v>
      </c>
      <c r="K41" s="8">
        <v>1</v>
      </c>
      <c r="L41" s="1">
        <v>978054738092</v>
      </c>
    </row>
    <row r="42" spans="1:12" x14ac:dyDescent="0.25">
      <c r="A42" s="14" t="s">
        <v>84</v>
      </c>
      <c r="B42" s="1" t="s">
        <v>99</v>
      </c>
      <c r="C42" s="1">
        <v>210</v>
      </c>
      <c r="D42" s="7">
        <v>55.67</v>
      </c>
      <c r="E42" s="7">
        <f>(C42*D42)</f>
        <v>11690.7</v>
      </c>
      <c r="F42" s="1">
        <v>4</v>
      </c>
      <c r="G42" s="7">
        <v>228.3</v>
      </c>
      <c r="H42" s="12">
        <f>(F42*G42)</f>
        <v>913.2</v>
      </c>
      <c r="I42" s="1">
        <v>3</v>
      </c>
      <c r="J42" s="1" t="s">
        <v>15</v>
      </c>
      <c r="K42" s="8">
        <v>1</v>
      </c>
      <c r="L42" s="1">
        <v>9780547438115</v>
      </c>
    </row>
    <row r="43" spans="1:12" x14ac:dyDescent="0.25">
      <c r="A43" s="4" t="s">
        <v>85</v>
      </c>
      <c r="B43" s="13">
        <f>SUM(E43+H43)</f>
        <v>43141.8</v>
      </c>
      <c r="C43" s="1"/>
      <c r="D43" s="7"/>
      <c r="E43" s="7">
        <f>SUM(E40:E42)</f>
        <v>39945.600000000006</v>
      </c>
      <c r="F43" s="1"/>
      <c r="G43" s="1"/>
      <c r="H43" s="12">
        <f>SUM(H40:H42)</f>
        <v>3196.2</v>
      </c>
      <c r="I43" s="1"/>
      <c r="J43" s="1"/>
      <c r="K43" s="8"/>
      <c r="L43" s="1"/>
    </row>
    <row r="44" spans="1:12" x14ac:dyDescent="0.25">
      <c r="A44" s="4"/>
      <c r="B44" s="13"/>
      <c r="C44" s="1"/>
      <c r="D44" s="7"/>
      <c r="E44" s="7"/>
      <c r="F44" s="1"/>
      <c r="G44" s="1"/>
      <c r="H44" s="12"/>
      <c r="I44" s="1"/>
      <c r="J44" s="1"/>
      <c r="K44" s="8"/>
      <c r="L44" s="1"/>
    </row>
    <row r="45" spans="1:12" x14ac:dyDescent="0.25">
      <c r="A45" s="14" t="s">
        <v>86</v>
      </c>
      <c r="B45" s="1" t="s">
        <v>99</v>
      </c>
      <c r="C45" s="1">
        <v>100</v>
      </c>
      <c r="D45" s="7">
        <v>62.97</v>
      </c>
      <c r="E45" s="7">
        <f>(C45*D45)</f>
        <v>6297</v>
      </c>
      <c r="F45" s="1">
        <v>3</v>
      </c>
      <c r="G45" s="7">
        <v>234.97</v>
      </c>
      <c r="H45" s="12">
        <f>(F45*G45)</f>
        <v>704.91</v>
      </c>
      <c r="I45" s="1">
        <v>3</v>
      </c>
      <c r="J45" s="1" t="s">
        <v>15</v>
      </c>
      <c r="K45" s="8">
        <v>1</v>
      </c>
      <c r="L45" s="1"/>
    </row>
    <row r="46" spans="1:12" x14ac:dyDescent="0.25">
      <c r="A46" s="14" t="s">
        <v>87</v>
      </c>
      <c r="B46" s="1" t="s">
        <v>99</v>
      </c>
      <c r="C46" s="1">
        <v>120</v>
      </c>
      <c r="D46" s="7">
        <v>68.47</v>
      </c>
      <c r="E46" s="7">
        <f>(C46*D46)</f>
        <v>8216.4</v>
      </c>
      <c r="F46" s="1">
        <v>3</v>
      </c>
      <c r="G46" s="7">
        <v>234.97</v>
      </c>
      <c r="H46" s="12">
        <f>(F46*G46)</f>
        <v>704.91</v>
      </c>
      <c r="I46" s="1">
        <v>4</v>
      </c>
      <c r="J46" s="1" t="s">
        <v>15</v>
      </c>
      <c r="K46" s="8">
        <v>1</v>
      </c>
      <c r="L46" s="1"/>
    </row>
    <row r="47" spans="1:12" x14ac:dyDescent="0.25">
      <c r="A47" s="14" t="s">
        <v>88</v>
      </c>
      <c r="B47" s="1" t="s">
        <v>99</v>
      </c>
      <c r="C47" s="1">
        <v>100</v>
      </c>
      <c r="D47" s="7">
        <v>66.97</v>
      </c>
      <c r="E47" s="7">
        <f>(C47*D47)</f>
        <v>6697</v>
      </c>
      <c r="F47" s="1">
        <v>3</v>
      </c>
      <c r="G47" s="7">
        <v>234.97</v>
      </c>
      <c r="H47" s="12">
        <f>(F47*G47)</f>
        <v>704.91</v>
      </c>
      <c r="I47" s="1">
        <v>3</v>
      </c>
      <c r="J47" s="1" t="s">
        <v>15</v>
      </c>
      <c r="K47" s="8">
        <v>1</v>
      </c>
      <c r="L47" s="1"/>
    </row>
    <row r="48" spans="1:12" x14ac:dyDescent="0.25">
      <c r="A48" s="14" t="s">
        <v>89</v>
      </c>
      <c r="B48" s="1" t="s">
        <v>99</v>
      </c>
      <c r="C48" s="1">
        <v>80</v>
      </c>
      <c r="D48" s="7">
        <v>66.97</v>
      </c>
      <c r="E48" s="7">
        <f>(C48*D48)</f>
        <v>5357.6</v>
      </c>
      <c r="F48" s="1">
        <v>2</v>
      </c>
      <c r="G48" s="7">
        <v>234.97</v>
      </c>
      <c r="H48" s="12">
        <f>(F48*G48)</f>
        <v>469.94</v>
      </c>
      <c r="I48" s="1">
        <v>3</v>
      </c>
      <c r="J48" s="1" t="s">
        <v>15</v>
      </c>
      <c r="K48" s="8">
        <v>1</v>
      </c>
      <c r="L48" s="1"/>
    </row>
    <row r="49" spans="1:12" x14ac:dyDescent="0.25">
      <c r="A49" s="4" t="s">
        <v>90</v>
      </c>
      <c r="B49" s="13">
        <f>SUM(E49+H49)</f>
        <v>29152.67</v>
      </c>
      <c r="C49" s="1"/>
      <c r="D49" s="7"/>
      <c r="E49" s="7">
        <f>SUM(E45:E48)</f>
        <v>26568</v>
      </c>
      <c r="F49" s="1"/>
      <c r="G49" s="1"/>
      <c r="H49" s="12">
        <f>SUM(H45:H48)</f>
        <v>2584.67</v>
      </c>
      <c r="I49" s="12"/>
      <c r="J49" s="1"/>
      <c r="K49" s="8"/>
      <c r="L49" s="1"/>
    </row>
    <row r="50" spans="1:12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8.75" x14ac:dyDescent="0.3">
      <c r="A51" s="2" t="s">
        <v>34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x14ac:dyDescent="0.25">
      <c r="A52" s="4" t="s">
        <v>14</v>
      </c>
      <c r="B52" s="5" t="s">
        <v>10</v>
      </c>
      <c r="C52" s="4" t="s">
        <v>6</v>
      </c>
      <c r="D52" s="4" t="s">
        <v>7</v>
      </c>
      <c r="E52" s="4" t="s">
        <v>11</v>
      </c>
      <c r="F52" s="4" t="s">
        <v>32</v>
      </c>
      <c r="G52" s="4" t="s">
        <v>53</v>
      </c>
      <c r="H52" s="4" t="s">
        <v>33</v>
      </c>
      <c r="I52" s="4" t="s">
        <v>69</v>
      </c>
      <c r="J52" s="4" t="s">
        <v>13</v>
      </c>
      <c r="K52" s="4" t="s">
        <v>12</v>
      </c>
      <c r="L52" s="4" t="s">
        <v>18</v>
      </c>
    </row>
    <row r="53" spans="1:12" x14ac:dyDescent="0.25">
      <c r="A53" s="1" t="s">
        <v>35</v>
      </c>
      <c r="B53" s="1" t="s">
        <v>99</v>
      </c>
      <c r="C53" s="1">
        <v>655</v>
      </c>
      <c r="D53" s="12">
        <v>9</v>
      </c>
      <c r="E53" s="12">
        <f>(D53*C53)</f>
        <v>5895</v>
      </c>
      <c r="F53" s="1" t="s">
        <v>71</v>
      </c>
      <c r="G53" s="1" t="s">
        <v>71</v>
      </c>
      <c r="H53" s="1" t="s">
        <v>71</v>
      </c>
      <c r="I53" s="1">
        <v>30</v>
      </c>
      <c r="J53" s="1" t="s">
        <v>15</v>
      </c>
      <c r="K53" s="8">
        <v>1</v>
      </c>
      <c r="L53" s="1"/>
    </row>
    <row r="54" spans="1:12" x14ac:dyDescent="0.25">
      <c r="A54" s="1" t="s">
        <v>36</v>
      </c>
      <c r="B54" s="1" t="s">
        <v>99</v>
      </c>
      <c r="C54" s="1">
        <v>614</v>
      </c>
      <c r="D54" s="12">
        <v>9</v>
      </c>
      <c r="E54" s="12">
        <f>(D54*C54)</f>
        <v>5526</v>
      </c>
      <c r="F54" s="1" t="s">
        <v>71</v>
      </c>
      <c r="G54" s="1" t="s">
        <v>71</v>
      </c>
      <c r="H54" s="1" t="s">
        <v>71</v>
      </c>
      <c r="I54" s="1">
        <v>28</v>
      </c>
      <c r="J54" s="1" t="s">
        <v>15</v>
      </c>
      <c r="K54" s="8">
        <v>1</v>
      </c>
      <c r="L54" s="1"/>
    </row>
    <row r="55" spans="1:12" x14ac:dyDescent="0.25">
      <c r="A55" s="1" t="s">
        <v>114</v>
      </c>
      <c r="B55" s="1" t="s">
        <v>115</v>
      </c>
      <c r="C55" s="1"/>
      <c r="D55" s="12">
        <v>279.75</v>
      </c>
      <c r="E55" s="12">
        <v>1812.78</v>
      </c>
      <c r="F55" s="1"/>
      <c r="G55" s="1"/>
      <c r="H55" s="1"/>
      <c r="I55" s="1"/>
      <c r="J55" s="1"/>
      <c r="K55" s="8"/>
      <c r="L55" s="1"/>
    </row>
    <row r="56" spans="1:12" x14ac:dyDescent="0.25">
      <c r="A56" s="1" t="s">
        <v>120</v>
      </c>
      <c r="B56" s="1" t="s">
        <v>121</v>
      </c>
      <c r="C56" s="1">
        <v>60</v>
      </c>
      <c r="D56" s="12">
        <v>9</v>
      </c>
      <c r="E56" s="12">
        <f>(C56*D56)</f>
        <v>540</v>
      </c>
      <c r="F56" s="1"/>
      <c r="G56" s="1"/>
      <c r="H56" s="1"/>
      <c r="I56" s="1"/>
      <c r="J56" s="1"/>
      <c r="K56" s="8"/>
      <c r="L56" s="1"/>
    </row>
    <row r="57" spans="1:12" x14ac:dyDescent="0.25">
      <c r="A57" s="4" t="s">
        <v>11</v>
      </c>
      <c r="B57" s="13">
        <f>SUM(E53:E56)</f>
        <v>13773.78</v>
      </c>
      <c r="C57" s="1"/>
      <c r="D57" s="1"/>
      <c r="E57" s="12">
        <f>SUM(E53:E56)</f>
        <v>13773.78</v>
      </c>
      <c r="F57" s="1"/>
      <c r="G57" s="1"/>
      <c r="H57" s="1"/>
      <c r="I57" s="1"/>
      <c r="J57" s="1"/>
      <c r="K57" s="1"/>
      <c r="L57" s="1"/>
    </row>
    <row r="58" spans="1:12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8.75" x14ac:dyDescent="0.3">
      <c r="A59" s="2" t="s">
        <v>37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x14ac:dyDescent="0.25">
      <c r="A60" s="4" t="s">
        <v>14</v>
      </c>
      <c r="B60" s="5" t="s">
        <v>10</v>
      </c>
      <c r="C60" s="4" t="s">
        <v>6</v>
      </c>
      <c r="D60" s="4" t="s">
        <v>7</v>
      </c>
      <c r="E60" s="4" t="s">
        <v>11</v>
      </c>
      <c r="F60" s="4" t="s">
        <v>32</v>
      </c>
      <c r="G60" s="4" t="s">
        <v>53</v>
      </c>
      <c r="H60" s="4" t="s">
        <v>33</v>
      </c>
      <c r="I60" s="4" t="s">
        <v>69</v>
      </c>
      <c r="J60" s="4" t="s">
        <v>13</v>
      </c>
      <c r="K60" s="4" t="s">
        <v>12</v>
      </c>
      <c r="L60" s="4" t="s">
        <v>18</v>
      </c>
    </row>
    <row r="61" spans="1:12" x14ac:dyDescent="0.25">
      <c r="A61" s="1" t="s">
        <v>38</v>
      </c>
      <c r="B61" s="1" t="s">
        <v>99</v>
      </c>
      <c r="C61" s="1">
        <v>50</v>
      </c>
      <c r="D61" s="7">
        <v>64.14</v>
      </c>
      <c r="E61" s="7">
        <v>3208.5</v>
      </c>
      <c r="F61" s="1">
        <v>6</v>
      </c>
      <c r="G61" s="7">
        <v>943.71</v>
      </c>
      <c r="H61" s="7">
        <v>5662.26</v>
      </c>
      <c r="I61" s="7" t="s">
        <v>65</v>
      </c>
      <c r="J61" s="1" t="s">
        <v>15</v>
      </c>
      <c r="K61" s="8">
        <v>1</v>
      </c>
      <c r="L61" s="1"/>
    </row>
    <row r="62" spans="1:12" x14ac:dyDescent="0.25">
      <c r="A62" s="1" t="s">
        <v>39</v>
      </c>
      <c r="B62" s="1" t="s">
        <v>99</v>
      </c>
      <c r="C62" s="1">
        <v>20</v>
      </c>
      <c r="D62" s="7">
        <v>46.83</v>
      </c>
      <c r="E62" s="7">
        <v>936.6</v>
      </c>
      <c r="F62" s="1">
        <v>6</v>
      </c>
      <c r="G62" s="7">
        <v>564.54</v>
      </c>
      <c r="H62" s="7">
        <v>3387.24</v>
      </c>
      <c r="I62" s="7" t="s">
        <v>65</v>
      </c>
      <c r="J62" s="1" t="s">
        <v>15</v>
      </c>
      <c r="K62" s="8">
        <v>1</v>
      </c>
      <c r="L62" s="1"/>
    </row>
    <row r="63" spans="1:12" x14ac:dyDescent="0.25">
      <c r="A63" s="1" t="s">
        <v>45</v>
      </c>
      <c r="B63" s="1" t="s">
        <v>99</v>
      </c>
      <c r="C63" s="1">
        <v>20</v>
      </c>
      <c r="D63" s="7">
        <v>46.83</v>
      </c>
      <c r="E63" s="7">
        <v>936.6</v>
      </c>
      <c r="F63" s="1"/>
      <c r="G63" s="1"/>
      <c r="H63" s="1"/>
      <c r="I63" s="7" t="s">
        <v>65</v>
      </c>
      <c r="J63" s="1" t="s">
        <v>15</v>
      </c>
      <c r="K63" s="8">
        <v>1</v>
      </c>
      <c r="L63" s="1"/>
    </row>
    <row r="64" spans="1:12" x14ac:dyDescent="0.25">
      <c r="A64" s="1" t="s">
        <v>40</v>
      </c>
      <c r="B64" s="1" t="s">
        <v>99</v>
      </c>
      <c r="C64" s="1">
        <v>20</v>
      </c>
      <c r="D64" s="7">
        <v>46.5</v>
      </c>
      <c r="E64" s="7">
        <v>936.6</v>
      </c>
      <c r="F64" s="1">
        <v>6</v>
      </c>
      <c r="G64" s="7">
        <v>564.54</v>
      </c>
      <c r="H64" s="7">
        <v>3387.24</v>
      </c>
      <c r="I64" s="7" t="s">
        <v>65</v>
      </c>
      <c r="J64" s="1" t="s">
        <v>15</v>
      </c>
      <c r="K64" s="8">
        <v>1</v>
      </c>
      <c r="L64" s="1"/>
    </row>
    <row r="65" spans="1:12" x14ac:dyDescent="0.25">
      <c r="A65" s="1" t="s">
        <v>45</v>
      </c>
      <c r="B65" s="1" t="s">
        <v>99</v>
      </c>
      <c r="C65" s="1">
        <v>20</v>
      </c>
      <c r="D65" s="7">
        <v>46.5</v>
      </c>
      <c r="E65" s="7">
        <v>930</v>
      </c>
      <c r="F65" s="1"/>
      <c r="G65" s="1"/>
      <c r="H65" s="1"/>
      <c r="I65" s="7" t="s">
        <v>65</v>
      </c>
      <c r="J65" s="1" t="s">
        <v>15</v>
      </c>
      <c r="K65" s="8">
        <v>1</v>
      </c>
      <c r="L65" s="1"/>
    </row>
    <row r="66" spans="1:12" x14ac:dyDescent="0.25">
      <c r="A66" s="1" t="s">
        <v>41</v>
      </c>
      <c r="B66" s="1" t="s">
        <v>99</v>
      </c>
      <c r="C66" s="1">
        <v>20</v>
      </c>
      <c r="D66" s="7">
        <v>46.83</v>
      </c>
      <c r="E66" s="7">
        <v>930</v>
      </c>
      <c r="F66" s="1">
        <v>6</v>
      </c>
      <c r="G66" s="7">
        <v>407.25</v>
      </c>
      <c r="H66" s="7">
        <v>2443.5</v>
      </c>
      <c r="I66" s="7" t="s">
        <v>65</v>
      </c>
      <c r="J66" s="1" t="s">
        <v>15</v>
      </c>
      <c r="K66" s="8">
        <v>1</v>
      </c>
      <c r="L66" s="1"/>
    </row>
    <row r="67" spans="1:12" x14ac:dyDescent="0.25">
      <c r="A67" s="1" t="s">
        <v>45</v>
      </c>
      <c r="B67" s="1" t="s">
        <v>99</v>
      </c>
      <c r="C67" s="1">
        <v>20</v>
      </c>
      <c r="D67" s="7">
        <v>46.83</v>
      </c>
      <c r="E67" s="7">
        <v>936.6</v>
      </c>
      <c r="F67" s="1"/>
      <c r="G67" s="1"/>
      <c r="H67" s="1"/>
      <c r="I67" s="7" t="s">
        <v>65</v>
      </c>
      <c r="J67" s="1" t="s">
        <v>15</v>
      </c>
      <c r="K67" s="8">
        <v>1</v>
      </c>
      <c r="L67" s="1"/>
    </row>
    <row r="68" spans="1:12" x14ac:dyDescent="0.25">
      <c r="A68" s="1" t="s">
        <v>42</v>
      </c>
      <c r="B68" s="1" t="s">
        <v>99</v>
      </c>
      <c r="C68" s="1">
        <v>12</v>
      </c>
      <c r="D68" s="7">
        <v>49.2</v>
      </c>
      <c r="E68" s="7">
        <v>597.96</v>
      </c>
      <c r="F68" s="1">
        <v>6</v>
      </c>
      <c r="G68" s="7">
        <v>407.25</v>
      </c>
      <c r="H68" s="7">
        <v>2443.5</v>
      </c>
      <c r="I68" s="7" t="s">
        <v>65</v>
      </c>
      <c r="J68" s="1" t="s">
        <v>15</v>
      </c>
      <c r="K68" s="8">
        <v>1</v>
      </c>
      <c r="L68" s="1"/>
    </row>
    <row r="69" spans="1:12" x14ac:dyDescent="0.25">
      <c r="A69" s="1" t="s">
        <v>45</v>
      </c>
      <c r="B69" s="1" t="s">
        <v>99</v>
      </c>
      <c r="C69" s="1">
        <v>12</v>
      </c>
      <c r="D69" s="7">
        <v>49.2</v>
      </c>
      <c r="E69" s="7">
        <v>597.96</v>
      </c>
      <c r="F69" s="1"/>
      <c r="G69" s="1"/>
      <c r="H69" s="1"/>
      <c r="I69" s="7" t="s">
        <v>65</v>
      </c>
      <c r="J69" s="1" t="s">
        <v>15</v>
      </c>
      <c r="K69" s="8">
        <v>1</v>
      </c>
      <c r="L69" s="1"/>
    </row>
    <row r="70" spans="1:12" x14ac:dyDescent="0.25">
      <c r="A70" s="1" t="s">
        <v>43</v>
      </c>
      <c r="B70" s="1" t="s">
        <v>99</v>
      </c>
      <c r="C70" s="1">
        <v>12</v>
      </c>
      <c r="D70" s="7">
        <v>49.2</v>
      </c>
      <c r="E70" s="7">
        <v>597.96</v>
      </c>
      <c r="F70" s="1">
        <v>6</v>
      </c>
      <c r="G70" s="7">
        <v>407.25</v>
      </c>
      <c r="H70" s="7">
        <v>2443.5</v>
      </c>
      <c r="I70" s="7" t="s">
        <v>65</v>
      </c>
      <c r="J70" s="1" t="s">
        <v>15</v>
      </c>
      <c r="K70" s="8">
        <v>1</v>
      </c>
      <c r="L70" s="1"/>
    </row>
    <row r="71" spans="1:12" x14ac:dyDescent="0.25">
      <c r="A71" s="1" t="s">
        <v>45</v>
      </c>
      <c r="B71" s="1" t="s">
        <v>99</v>
      </c>
      <c r="C71" s="1">
        <v>12</v>
      </c>
      <c r="D71" s="7">
        <v>49.2</v>
      </c>
      <c r="E71" s="7">
        <v>597.96</v>
      </c>
      <c r="F71" s="1"/>
      <c r="G71" s="1"/>
      <c r="H71" s="1"/>
      <c r="I71" s="7" t="s">
        <v>65</v>
      </c>
      <c r="J71" s="1" t="s">
        <v>15</v>
      </c>
      <c r="K71" s="8">
        <v>1</v>
      </c>
      <c r="L71" s="1"/>
    </row>
    <row r="72" spans="1:12" x14ac:dyDescent="0.25">
      <c r="A72" s="1" t="s">
        <v>46</v>
      </c>
      <c r="B72" s="1"/>
      <c r="C72" s="1">
        <f>SUM(C61:C71)</f>
        <v>218</v>
      </c>
      <c r="D72" s="7"/>
      <c r="E72" s="7">
        <f>SUM(E61:E71)</f>
        <v>11206.739999999998</v>
      </c>
      <c r="F72" s="1"/>
      <c r="G72" s="1"/>
      <c r="H72" s="7">
        <f>SUM(H61:H70)</f>
        <v>19767.239999999998</v>
      </c>
      <c r="I72" s="7"/>
      <c r="J72" s="1"/>
      <c r="K72" s="1"/>
      <c r="L72" s="1"/>
    </row>
    <row r="73" spans="1:12" x14ac:dyDescent="0.25">
      <c r="A73" s="1" t="s">
        <v>56</v>
      </c>
      <c r="B73" s="9">
        <f>SUM(E72+H72)</f>
        <v>30973.979999999996</v>
      </c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x14ac:dyDescent="0.25">
      <c r="A75" s="1" t="s">
        <v>47</v>
      </c>
      <c r="B75" s="1" t="s">
        <v>99</v>
      </c>
      <c r="C75" s="1">
        <v>2</v>
      </c>
      <c r="D75" s="7">
        <v>421</v>
      </c>
      <c r="E75" s="7">
        <v>842</v>
      </c>
      <c r="F75" s="1">
        <v>0</v>
      </c>
      <c r="G75" s="1"/>
      <c r="H75" s="15">
        <v>0</v>
      </c>
      <c r="I75" s="15" t="s">
        <v>65</v>
      </c>
      <c r="J75" s="1" t="s">
        <v>15</v>
      </c>
      <c r="K75" s="8">
        <v>1</v>
      </c>
      <c r="L75" s="1"/>
    </row>
    <row r="76" spans="1:12" x14ac:dyDescent="0.25">
      <c r="A76" s="1" t="s">
        <v>48</v>
      </c>
      <c r="B76" s="1" t="s">
        <v>99</v>
      </c>
      <c r="C76" s="1">
        <v>2</v>
      </c>
      <c r="D76" s="7">
        <v>421</v>
      </c>
      <c r="E76" s="7">
        <v>842</v>
      </c>
      <c r="F76" s="1">
        <v>0</v>
      </c>
      <c r="G76" s="1"/>
      <c r="H76" s="15">
        <v>0</v>
      </c>
      <c r="I76" s="15" t="s">
        <v>65</v>
      </c>
      <c r="J76" s="1" t="s">
        <v>15</v>
      </c>
      <c r="K76" s="8">
        <v>1</v>
      </c>
      <c r="L76" s="1"/>
    </row>
    <row r="77" spans="1:12" x14ac:dyDescent="0.25">
      <c r="A77" s="1" t="s">
        <v>44</v>
      </c>
      <c r="B77" s="1" t="s">
        <v>99</v>
      </c>
      <c r="C77" s="1">
        <v>15</v>
      </c>
      <c r="D77" s="7">
        <v>50.2</v>
      </c>
      <c r="E77" s="7">
        <v>750.3</v>
      </c>
      <c r="F77" s="1">
        <v>3</v>
      </c>
      <c r="G77" s="7">
        <v>679.74</v>
      </c>
      <c r="H77" s="7">
        <v>2039.22</v>
      </c>
      <c r="I77" s="15" t="s">
        <v>65</v>
      </c>
      <c r="J77" s="1" t="s">
        <v>15</v>
      </c>
      <c r="K77" s="8">
        <v>1</v>
      </c>
      <c r="L77" s="1"/>
    </row>
    <row r="78" spans="1:12" x14ac:dyDescent="0.25">
      <c r="A78" s="1" t="s">
        <v>50</v>
      </c>
      <c r="B78" s="1" t="s">
        <v>99</v>
      </c>
      <c r="C78" s="1">
        <v>10</v>
      </c>
      <c r="D78" s="7">
        <v>50.02</v>
      </c>
      <c r="E78" s="7">
        <v>500.2</v>
      </c>
      <c r="F78" s="1">
        <v>3</v>
      </c>
      <c r="G78" s="7">
        <v>679.74</v>
      </c>
      <c r="H78" s="7">
        <v>2039.22</v>
      </c>
      <c r="I78" s="15" t="s">
        <v>65</v>
      </c>
      <c r="J78" s="1" t="s">
        <v>15</v>
      </c>
      <c r="K78" s="8">
        <v>1</v>
      </c>
      <c r="L78" s="1"/>
    </row>
    <row r="79" spans="1:12" x14ac:dyDescent="0.25">
      <c r="A79" s="1" t="s">
        <v>49</v>
      </c>
      <c r="B79" s="1" t="s">
        <v>99</v>
      </c>
      <c r="C79" s="1">
        <v>10</v>
      </c>
      <c r="D79" s="7">
        <v>68.599999999999994</v>
      </c>
      <c r="E79" s="7">
        <v>686</v>
      </c>
      <c r="F79" s="1">
        <v>3</v>
      </c>
      <c r="G79" s="7">
        <v>679.74</v>
      </c>
      <c r="H79" s="7">
        <v>2039.22</v>
      </c>
      <c r="I79" s="15" t="s">
        <v>65</v>
      </c>
      <c r="J79" s="1" t="s">
        <v>15</v>
      </c>
      <c r="K79" s="8">
        <v>1</v>
      </c>
      <c r="L79" s="1"/>
    </row>
    <row r="80" spans="1:12" x14ac:dyDescent="0.25">
      <c r="A80" s="1" t="s">
        <v>51</v>
      </c>
      <c r="B80" s="1" t="s">
        <v>99</v>
      </c>
      <c r="C80" s="1">
        <v>10</v>
      </c>
      <c r="D80" s="7">
        <v>50.02</v>
      </c>
      <c r="E80" s="7">
        <f>(C80*D80)</f>
        <v>500.20000000000005</v>
      </c>
      <c r="F80" s="1">
        <v>3</v>
      </c>
      <c r="G80" s="7">
        <v>679.74</v>
      </c>
      <c r="H80" s="7">
        <v>2039.22</v>
      </c>
      <c r="I80" s="15" t="s">
        <v>65</v>
      </c>
      <c r="J80" s="1" t="s">
        <v>15</v>
      </c>
      <c r="K80" s="8">
        <v>1</v>
      </c>
      <c r="L80" s="1"/>
    </row>
    <row r="81" spans="1:12" x14ac:dyDescent="0.25">
      <c r="A81" s="1" t="s">
        <v>52</v>
      </c>
      <c r="B81" s="1" t="s">
        <v>99</v>
      </c>
      <c r="C81" s="1">
        <v>10</v>
      </c>
      <c r="D81" s="7">
        <v>68.599999999999994</v>
      </c>
      <c r="E81" s="7">
        <v>686</v>
      </c>
      <c r="F81" s="1">
        <v>3</v>
      </c>
      <c r="G81" s="7">
        <v>679.74</v>
      </c>
      <c r="H81" s="7">
        <v>2039.22</v>
      </c>
      <c r="I81" s="15" t="s">
        <v>65</v>
      </c>
      <c r="J81" s="1" t="s">
        <v>15</v>
      </c>
      <c r="K81" s="8">
        <v>1</v>
      </c>
      <c r="L81" s="1"/>
    </row>
    <row r="82" spans="1:12" x14ac:dyDescent="0.25">
      <c r="A82" s="1" t="s">
        <v>46</v>
      </c>
      <c r="B82" s="1"/>
      <c r="C82" s="1"/>
      <c r="D82" s="1"/>
      <c r="E82" s="7">
        <f>SUM(E77:E81)</f>
        <v>3122.7</v>
      </c>
      <c r="F82" s="1"/>
      <c r="G82" s="7"/>
      <c r="H82" s="7">
        <f>SUM(H77:H81)</f>
        <v>10196.1</v>
      </c>
      <c r="I82" s="15" t="s">
        <v>65</v>
      </c>
      <c r="J82" s="1"/>
      <c r="K82" s="1"/>
      <c r="L82" s="1"/>
    </row>
    <row r="83" spans="1:12" x14ac:dyDescent="0.25">
      <c r="A83" s="1" t="s">
        <v>54</v>
      </c>
      <c r="B83" s="7">
        <f>SUM(E82+H82)</f>
        <v>13318.8</v>
      </c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x14ac:dyDescent="0.25">
      <c r="A84" s="4" t="s">
        <v>55</v>
      </c>
      <c r="B84" s="9">
        <f>SUM(B83+B73)</f>
        <v>44292.78</v>
      </c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8.75" x14ac:dyDescent="0.3">
      <c r="A86" s="2" t="s">
        <v>91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x14ac:dyDescent="0.25">
      <c r="A87" s="4" t="s">
        <v>14</v>
      </c>
      <c r="B87" s="5" t="s">
        <v>10</v>
      </c>
      <c r="C87" s="4" t="s">
        <v>6</v>
      </c>
      <c r="D87" s="4" t="s">
        <v>7</v>
      </c>
      <c r="E87" s="4" t="s">
        <v>11</v>
      </c>
      <c r="F87" s="4" t="s">
        <v>32</v>
      </c>
      <c r="G87" s="4" t="s">
        <v>53</v>
      </c>
      <c r="H87" s="4" t="s">
        <v>33</v>
      </c>
      <c r="I87" s="4" t="s">
        <v>69</v>
      </c>
      <c r="J87" s="4" t="s">
        <v>13</v>
      </c>
      <c r="K87" s="4" t="s">
        <v>12</v>
      </c>
      <c r="L87" s="4" t="s">
        <v>18</v>
      </c>
    </row>
    <row r="88" spans="1:12" x14ac:dyDescent="0.25">
      <c r="A88" s="1" t="s">
        <v>57</v>
      </c>
      <c r="B88" s="1" t="s">
        <v>99</v>
      </c>
      <c r="C88" s="1">
        <v>657</v>
      </c>
      <c r="D88" s="7">
        <v>7.8</v>
      </c>
      <c r="E88" s="12">
        <f>(C88*D88)</f>
        <v>5124.5999999999995</v>
      </c>
      <c r="F88" s="1" t="s">
        <v>65</v>
      </c>
      <c r="G88" s="1" t="s">
        <v>65</v>
      </c>
      <c r="H88" s="1" t="s">
        <v>65</v>
      </c>
      <c r="I88" s="1" t="s">
        <v>65</v>
      </c>
      <c r="J88" s="1" t="s">
        <v>15</v>
      </c>
      <c r="K88" s="8">
        <v>1</v>
      </c>
      <c r="L88" s="1" t="s">
        <v>65</v>
      </c>
    </row>
    <row r="89" spans="1:12" x14ac:dyDescent="0.25">
      <c r="A89" s="1" t="s">
        <v>58</v>
      </c>
      <c r="B89" s="1" t="s">
        <v>99</v>
      </c>
      <c r="C89" s="16">
        <v>613</v>
      </c>
      <c r="D89" s="7">
        <v>12.75</v>
      </c>
      <c r="E89" s="12">
        <f t="shared" ref="E89:E95" si="0">(C89*D89)</f>
        <v>7815.75</v>
      </c>
      <c r="F89" s="1" t="s">
        <v>65</v>
      </c>
      <c r="G89" s="1" t="s">
        <v>65</v>
      </c>
      <c r="H89" s="1" t="s">
        <v>65</v>
      </c>
      <c r="I89" s="1" t="s">
        <v>65</v>
      </c>
      <c r="J89" s="1" t="s">
        <v>15</v>
      </c>
      <c r="K89" s="8">
        <v>1</v>
      </c>
      <c r="L89" s="1" t="s">
        <v>65</v>
      </c>
    </row>
    <row r="90" spans="1:12" x14ac:dyDescent="0.25">
      <c r="A90" s="1" t="s">
        <v>59</v>
      </c>
      <c r="B90" s="1" t="s">
        <v>99</v>
      </c>
      <c r="C90" s="1">
        <v>625</v>
      </c>
      <c r="D90" s="7">
        <v>12.75</v>
      </c>
      <c r="E90" s="12">
        <f t="shared" si="0"/>
        <v>7968.75</v>
      </c>
      <c r="F90" s="1" t="s">
        <v>65</v>
      </c>
      <c r="G90" s="1" t="s">
        <v>65</v>
      </c>
      <c r="H90" s="1" t="s">
        <v>65</v>
      </c>
      <c r="I90" s="1" t="s">
        <v>65</v>
      </c>
      <c r="J90" s="1" t="s">
        <v>15</v>
      </c>
      <c r="K90" s="8">
        <v>1</v>
      </c>
      <c r="L90" s="1" t="s">
        <v>65</v>
      </c>
    </row>
    <row r="91" spans="1:12" x14ac:dyDescent="0.25">
      <c r="A91" s="1" t="s">
        <v>60</v>
      </c>
      <c r="B91" s="1" t="s">
        <v>99</v>
      </c>
      <c r="C91" s="1">
        <v>561</v>
      </c>
      <c r="D91" s="7">
        <v>12.75</v>
      </c>
      <c r="E91" s="12">
        <f t="shared" si="0"/>
        <v>7152.75</v>
      </c>
      <c r="F91" s="1" t="s">
        <v>65</v>
      </c>
      <c r="G91" s="1" t="s">
        <v>65</v>
      </c>
      <c r="H91" s="1" t="s">
        <v>65</v>
      </c>
      <c r="I91" s="1" t="s">
        <v>65</v>
      </c>
      <c r="J91" s="1" t="s">
        <v>15</v>
      </c>
      <c r="K91" s="8">
        <v>1</v>
      </c>
      <c r="L91" s="1" t="s">
        <v>65</v>
      </c>
    </row>
    <row r="92" spans="1:12" x14ac:dyDescent="0.25">
      <c r="A92" s="1" t="s">
        <v>61</v>
      </c>
      <c r="B92" s="1" t="s">
        <v>99</v>
      </c>
      <c r="C92" s="1">
        <v>49</v>
      </c>
      <c r="D92" s="7">
        <v>16</v>
      </c>
      <c r="E92" s="12">
        <f t="shared" si="0"/>
        <v>784</v>
      </c>
      <c r="F92" s="1" t="s">
        <v>65</v>
      </c>
      <c r="G92" s="1" t="s">
        <v>65</v>
      </c>
      <c r="H92" s="1" t="s">
        <v>65</v>
      </c>
      <c r="I92" s="1" t="s">
        <v>65</v>
      </c>
      <c r="J92" s="1" t="s">
        <v>15</v>
      </c>
      <c r="K92" s="8">
        <v>1</v>
      </c>
      <c r="L92" s="1" t="s">
        <v>65</v>
      </c>
    </row>
    <row r="93" spans="1:12" x14ac:dyDescent="0.25">
      <c r="A93" s="1" t="s">
        <v>62</v>
      </c>
      <c r="B93" s="1" t="s">
        <v>99</v>
      </c>
      <c r="C93" s="1">
        <v>570</v>
      </c>
      <c r="D93" s="7">
        <v>16</v>
      </c>
      <c r="E93" s="12">
        <f t="shared" si="0"/>
        <v>9120</v>
      </c>
      <c r="F93" s="1" t="s">
        <v>65</v>
      </c>
      <c r="G93" s="1" t="s">
        <v>65</v>
      </c>
      <c r="H93" s="1" t="s">
        <v>65</v>
      </c>
      <c r="I93" s="1" t="s">
        <v>65</v>
      </c>
      <c r="J93" s="1" t="s">
        <v>15</v>
      </c>
      <c r="K93" s="8">
        <v>1</v>
      </c>
      <c r="L93" s="1" t="s">
        <v>65</v>
      </c>
    </row>
    <row r="94" spans="1:12" x14ac:dyDescent="0.25">
      <c r="A94" s="1" t="s">
        <v>63</v>
      </c>
      <c r="B94" s="1" t="s">
        <v>99</v>
      </c>
      <c r="C94" s="1">
        <v>550</v>
      </c>
      <c r="D94" s="7">
        <v>16</v>
      </c>
      <c r="E94" s="12">
        <f t="shared" si="0"/>
        <v>8800</v>
      </c>
      <c r="F94" s="1" t="s">
        <v>65</v>
      </c>
      <c r="G94" s="1" t="s">
        <v>65</v>
      </c>
      <c r="H94" s="1" t="s">
        <v>65</v>
      </c>
      <c r="I94" s="1" t="s">
        <v>65</v>
      </c>
      <c r="J94" s="1" t="s">
        <v>15</v>
      </c>
      <c r="K94" s="8">
        <v>1</v>
      </c>
      <c r="L94" s="1" t="s">
        <v>65</v>
      </c>
    </row>
    <row r="95" spans="1:12" x14ac:dyDescent="0.25">
      <c r="A95" s="1" t="s">
        <v>64</v>
      </c>
      <c r="B95" s="1" t="s">
        <v>99</v>
      </c>
      <c r="C95" s="1">
        <v>457</v>
      </c>
      <c r="D95" s="7">
        <v>16</v>
      </c>
      <c r="E95" s="12">
        <f t="shared" si="0"/>
        <v>7312</v>
      </c>
      <c r="F95" s="1" t="s">
        <v>65</v>
      </c>
      <c r="G95" s="1" t="s">
        <v>65</v>
      </c>
      <c r="H95" s="1" t="s">
        <v>65</v>
      </c>
      <c r="I95" s="1" t="s">
        <v>65</v>
      </c>
      <c r="J95" s="1" t="s">
        <v>15</v>
      </c>
      <c r="K95" s="8">
        <v>1</v>
      </c>
      <c r="L95" s="1" t="s">
        <v>65</v>
      </c>
    </row>
    <row r="96" spans="1:12" x14ac:dyDescent="0.25">
      <c r="A96" s="4" t="s">
        <v>66</v>
      </c>
      <c r="B96" s="13">
        <f>SUM(E88:E95)</f>
        <v>54077.85</v>
      </c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25">
      <c r="A97" s="4"/>
      <c r="B97" s="13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8.75" x14ac:dyDescent="0.3">
      <c r="A98" s="2" t="s">
        <v>93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5">
      <c r="A99" s="4" t="s">
        <v>72</v>
      </c>
      <c r="B99" s="5" t="s">
        <v>10</v>
      </c>
      <c r="C99" s="4" t="s">
        <v>77</v>
      </c>
      <c r="D99" s="4" t="s">
        <v>7</v>
      </c>
      <c r="E99" s="4" t="s">
        <v>11</v>
      </c>
      <c r="F99" s="1"/>
      <c r="G99" s="1"/>
      <c r="H99" s="1"/>
      <c r="I99" s="1"/>
      <c r="J99" s="1"/>
      <c r="K99" s="1"/>
      <c r="L99" s="1"/>
    </row>
    <row r="100" spans="1:12" x14ac:dyDescent="0.25">
      <c r="A100" s="1" t="s">
        <v>73</v>
      </c>
      <c r="B100" s="1" t="s">
        <v>99</v>
      </c>
      <c r="C100" s="1">
        <v>12</v>
      </c>
      <c r="D100" s="15">
        <v>695</v>
      </c>
      <c r="E100" s="12">
        <f>(C100*D100)</f>
        <v>8340</v>
      </c>
      <c r="F100" s="1"/>
      <c r="G100" s="1"/>
      <c r="H100" s="1"/>
      <c r="I100" s="1"/>
      <c r="J100" s="1"/>
      <c r="K100" s="1"/>
      <c r="L100" s="1"/>
    </row>
    <row r="101" spans="1:12" x14ac:dyDescent="0.25">
      <c r="A101" s="1" t="s">
        <v>74</v>
      </c>
      <c r="B101" s="1" t="s">
        <v>99</v>
      </c>
      <c r="C101" s="1">
        <v>12</v>
      </c>
      <c r="D101" s="15">
        <v>695</v>
      </c>
      <c r="E101" s="12">
        <f>(C101*D101)</f>
        <v>8340</v>
      </c>
      <c r="F101" s="1"/>
      <c r="G101" s="1"/>
      <c r="H101" s="1"/>
      <c r="I101" s="1"/>
      <c r="J101" s="1"/>
      <c r="K101" s="1"/>
      <c r="L101" s="1"/>
    </row>
    <row r="102" spans="1:12" ht="15.75" x14ac:dyDescent="0.25">
      <c r="A102" s="1" t="s">
        <v>75</v>
      </c>
      <c r="B102" s="1" t="s">
        <v>99</v>
      </c>
      <c r="C102" s="1">
        <v>12</v>
      </c>
      <c r="D102" s="15">
        <v>695</v>
      </c>
      <c r="E102" s="12">
        <f>(C102*D102)</f>
        <v>8340</v>
      </c>
      <c r="F102" s="1"/>
      <c r="G102" s="1"/>
      <c r="H102" s="11"/>
      <c r="I102" s="11"/>
      <c r="J102" s="11"/>
      <c r="K102" s="1"/>
      <c r="L102" s="1"/>
    </row>
    <row r="103" spans="1:12" x14ac:dyDescent="0.25">
      <c r="A103" s="1" t="s">
        <v>76</v>
      </c>
      <c r="B103" s="1" t="s">
        <v>99</v>
      </c>
      <c r="C103" s="1">
        <v>24</v>
      </c>
      <c r="D103" s="15">
        <v>1346</v>
      </c>
      <c r="E103" s="12">
        <f>(C103*D103)</f>
        <v>32304</v>
      </c>
      <c r="F103" s="1"/>
      <c r="G103" s="4"/>
      <c r="H103" s="9"/>
      <c r="I103" s="13"/>
      <c r="J103" s="9"/>
      <c r="K103" s="1"/>
      <c r="L103" s="1"/>
    </row>
    <row r="104" spans="1:12" x14ac:dyDescent="0.25">
      <c r="A104" s="4" t="s">
        <v>78</v>
      </c>
      <c r="B104" s="13">
        <v>59114.28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x14ac:dyDescent="0.25">
      <c r="A106" s="4" t="s">
        <v>94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x14ac:dyDescent="0.25">
      <c r="A107" s="1" t="s">
        <v>95</v>
      </c>
      <c r="B107" s="1" t="s">
        <v>109</v>
      </c>
      <c r="C107" s="15">
        <v>48000</v>
      </c>
      <c r="E107" s="1"/>
      <c r="F107" s="1"/>
      <c r="G107" s="1"/>
      <c r="H107" s="1"/>
      <c r="I107" s="1"/>
      <c r="J107" s="1"/>
      <c r="K107" s="1"/>
      <c r="L107" s="1"/>
    </row>
    <row r="108" spans="1:12" x14ac:dyDescent="0.25">
      <c r="A108" s="1" t="s">
        <v>96</v>
      </c>
      <c r="B108" s="1" t="s">
        <v>108</v>
      </c>
      <c r="C108" s="7">
        <v>25918.47</v>
      </c>
      <c r="D108" s="1"/>
      <c r="E108" s="1"/>
      <c r="F108" s="1"/>
      <c r="G108" s="1"/>
      <c r="H108" s="1"/>
      <c r="I108" s="1"/>
      <c r="J108" s="1"/>
      <c r="K108" s="1"/>
      <c r="L108" s="1"/>
    </row>
    <row r="109" spans="1:12" x14ac:dyDescent="0.25">
      <c r="A109" s="1" t="s">
        <v>97</v>
      </c>
      <c r="B109" s="1" t="s">
        <v>100</v>
      </c>
      <c r="C109" s="7">
        <v>18153.88</v>
      </c>
      <c r="E109" s="1"/>
      <c r="F109" s="1"/>
      <c r="G109" s="1"/>
      <c r="H109" s="1"/>
      <c r="I109" s="1"/>
      <c r="J109" s="1"/>
      <c r="K109" s="1"/>
      <c r="L109" s="1"/>
    </row>
    <row r="110" spans="1:12" x14ac:dyDescent="0.25">
      <c r="A110" s="1" t="s">
        <v>98</v>
      </c>
      <c r="B110" s="1" t="s">
        <v>108</v>
      </c>
      <c r="C110" s="15">
        <v>4000</v>
      </c>
      <c r="D110" s="1"/>
      <c r="E110" s="1"/>
      <c r="F110" s="1"/>
      <c r="G110" s="1"/>
      <c r="H110" s="1"/>
      <c r="I110" s="1"/>
      <c r="J110" s="1"/>
      <c r="K110" s="1"/>
      <c r="L110" s="1"/>
    </row>
    <row r="111" spans="1:12" x14ac:dyDescent="0.25">
      <c r="A111" s="1" t="s">
        <v>110</v>
      </c>
      <c r="B111" s="1" t="s">
        <v>108</v>
      </c>
      <c r="C111" s="25">
        <v>10000</v>
      </c>
      <c r="D111" s="1"/>
      <c r="E111" s="1"/>
      <c r="F111" s="1"/>
      <c r="G111" s="1"/>
      <c r="H111" s="1"/>
      <c r="I111" s="1"/>
      <c r="J111" s="1"/>
      <c r="K111" s="1"/>
      <c r="L111" s="1"/>
    </row>
    <row r="112" spans="1:12" x14ac:dyDescent="0.25">
      <c r="A112" s="1" t="s">
        <v>125</v>
      </c>
      <c r="B112" s="1" t="s">
        <v>130</v>
      </c>
      <c r="C112" s="25">
        <v>23533.74</v>
      </c>
      <c r="D112" s="1"/>
      <c r="E112" s="1"/>
      <c r="F112" s="1"/>
      <c r="G112" s="1"/>
      <c r="H112" s="1"/>
      <c r="I112" s="1"/>
      <c r="J112" s="1"/>
      <c r="K112" s="1"/>
      <c r="L112" s="1"/>
    </row>
    <row r="113" spans="1:12" x14ac:dyDescent="0.25">
      <c r="A113" s="1" t="s">
        <v>124</v>
      </c>
      <c r="B113" s="1" t="s">
        <v>130</v>
      </c>
      <c r="C113" s="25">
        <v>14874.7</v>
      </c>
      <c r="D113" s="1"/>
      <c r="E113" s="1"/>
      <c r="F113" s="1"/>
      <c r="G113" s="1"/>
      <c r="H113" s="1"/>
      <c r="I113" s="1"/>
      <c r="J113" s="1"/>
      <c r="K113" s="1"/>
      <c r="L113" s="1"/>
    </row>
    <row r="114" spans="1:12" x14ac:dyDescent="0.25">
      <c r="A114" s="1" t="s">
        <v>131</v>
      </c>
      <c r="B114" s="1" t="s">
        <v>132</v>
      </c>
      <c r="C114" s="25">
        <v>62466.559999999998</v>
      </c>
      <c r="D114" s="1"/>
      <c r="E114" s="1"/>
      <c r="F114" s="1"/>
      <c r="G114" s="1"/>
      <c r="H114" s="1"/>
      <c r="I114" s="1"/>
      <c r="J114" s="1"/>
      <c r="K114" s="1"/>
      <c r="L114" s="1"/>
    </row>
    <row r="115" spans="1:12" x14ac:dyDescent="0.25">
      <c r="A115" s="1"/>
      <c r="B115" s="1"/>
      <c r="C115" s="7">
        <f>SUM(C107:C114)</f>
        <v>206947.35</v>
      </c>
      <c r="D115" s="1"/>
      <c r="E115" s="1"/>
      <c r="F115" s="1"/>
      <c r="G115" s="1"/>
      <c r="H115" s="1"/>
      <c r="I115" s="1"/>
      <c r="J115" s="1"/>
      <c r="K115" s="1"/>
      <c r="L115" s="1"/>
    </row>
    <row r="116" spans="1:12" x14ac:dyDescent="0.25">
      <c r="A116" s="1" t="s">
        <v>113</v>
      </c>
      <c r="B116" s="12">
        <v>5176.03</v>
      </c>
      <c r="C116" s="15"/>
      <c r="D116" s="1"/>
      <c r="E116" s="1"/>
      <c r="F116" s="1"/>
      <c r="G116" s="1"/>
      <c r="H116" s="1"/>
      <c r="I116" s="1"/>
      <c r="J116" s="1"/>
      <c r="K116" s="1"/>
      <c r="L116" s="1"/>
    </row>
    <row r="117" spans="1:12" x14ac:dyDescent="0.25">
      <c r="A117" s="4" t="s">
        <v>81</v>
      </c>
      <c r="B117" s="13">
        <v>555655.71</v>
      </c>
      <c r="C117" s="7">
        <v>593215.09</v>
      </c>
      <c r="D117" s="12">
        <f>SUM(B117:C117)</f>
        <v>1148870.7999999998</v>
      </c>
      <c r="E117" s="1"/>
      <c r="F117" s="1"/>
      <c r="G117" s="1"/>
      <c r="H117" s="1"/>
      <c r="I117" s="1"/>
      <c r="J117" s="1"/>
      <c r="K117" s="1"/>
      <c r="L117" s="1"/>
    </row>
    <row r="118" spans="1:12" x14ac:dyDescent="0.25">
      <c r="A118" s="4" t="s">
        <v>79</v>
      </c>
      <c r="B118" s="9">
        <v>788203.06</v>
      </c>
      <c r="C118" s="7">
        <v>1124946</v>
      </c>
      <c r="D118" s="7">
        <f>SUM(C118+70031.08)</f>
        <v>1194977.08</v>
      </c>
      <c r="E118" s="1"/>
      <c r="F118" s="1"/>
      <c r="G118" s="1"/>
      <c r="H118" s="1"/>
      <c r="I118" s="1"/>
      <c r="J118" s="1"/>
      <c r="K118" s="1"/>
      <c r="L118" s="1"/>
    </row>
    <row r="119" spans="1:12" x14ac:dyDescent="0.25">
      <c r="A119" s="4" t="s">
        <v>80</v>
      </c>
      <c r="B119" s="9">
        <f>(B118-B117)</f>
        <v>232547.35000000009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x14ac:dyDescent="0.25">
      <c r="B120" t="s">
        <v>224</v>
      </c>
      <c r="C120" t="s">
        <v>225</v>
      </c>
      <c r="D120" t="s">
        <v>226</v>
      </c>
      <c r="E120" t="s">
        <v>227</v>
      </c>
      <c r="F120" t="s">
        <v>228</v>
      </c>
      <c r="G120" t="s">
        <v>229</v>
      </c>
    </row>
    <row r="121" spans="1:12" x14ac:dyDescent="0.25">
      <c r="A121" s="56" t="s">
        <v>222</v>
      </c>
      <c r="B121" s="25">
        <v>125944.05</v>
      </c>
      <c r="C121" s="57">
        <f>(B121/I122)</f>
        <v>0.22665842847183199</v>
      </c>
      <c r="D121" s="25">
        <v>185669.33</v>
      </c>
      <c r="E121" s="57">
        <v>0.313</v>
      </c>
      <c r="F121" s="25">
        <f>SUM(B121+D121)</f>
        <v>311613.38</v>
      </c>
      <c r="G121" s="57">
        <f>(F121/D117)</f>
        <v>0.27123448520059878</v>
      </c>
      <c r="I121" s="25"/>
    </row>
    <row r="122" spans="1:12" x14ac:dyDescent="0.25">
      <c r="A122" s="56" t="s">
        <v>305</v>
      </c>
      <c r="B122" s="25">
        <f>SUM(C107+B104)</f>
        <v>107114.28</v>
      </c>
      <c r="C122" s="57">
        <f>(B122/I122)</f>
        <v>0.19277095163838054</v>
      </c>
      <c r="D122" s="20">
        <v>307684.86</v>
      </c>
      <c r="E122" s="57">
        <v>0.51870000000000005</v>
      </c>
      <c r="F122" s="25">
        <f>SUM(B122+D122)</f>
        <v>414799.14</v>
      </c>
      <c r="G122" s="57">
        <f>(F122/D117)</f>
        <v>0.36104942348608743</v>
      </c>
      <c r="H122" s="57"/>
      <c r="I122" s="25">
        <f>SUM(B121:B124)</f>
        <v>555655.71</v>
      </c>
    </row>
    <row r="123" spans="1:12" x14ac:dyDescent="0.25">
      <c r="A123" s="56" t="s">
        <v>230</v>
      </c>
      <c r="B123" s="20">
        <v>260130.82</v>
      </c>
      <c r="C123" s="57">
        <f>(B123/I122)</f>
        <v>0.4681510786598414</v>
      </c>
      <c r="D123" s="20">
        <v>83590.899999999994</v>
      </c>
      <c r="E123" s="57">
        <v>0.1409</v>
      </c>
      <c r="F123" s="20">
        <f>SUM(B123+D123)</f>
        <v>343721.72</v>
      </c>
      <c r="G123" s="57">
        <f>(F123/D117)</f>
        <v>0.29918222310115289</v>
      </c>
    </row>
    <row r="124" spans="1:12" x14ac:dyDescent="0.25">
      <c r="A124" s="56" t="s">
        <v>223</v>
      </c>
      <c r="B124" s="20">
        <v>62466.559999999998</v>
      </c>
      <c r="C124" s="57">
        <f>(B124/I122)</f>
        <v>0.11241954122994616</v>
      </c>
      <c r="D124" s="20">
        <v>16270</v>
      </c>
      <c r="E124" s="57">
        <v>2.7400000000000001E-2</v>
      </c>
      <c r="F124" s="20">
        <f>SUM(B124+D124)</f>
        <v>78736.56</v>
      </c>
      <c r="G124" s="57">
        <f>(F124/D117)</f>
        <v>6.8533868212161023E-2</v>
      </c>
    </row>
    <row r="125" spans="1:12" x14ac:dyDescent="0.25">
      <c r="A125" s="56"/>
      <c r="B125" s="20"/>
      <c r="C125" s="57">
        <f>SUM(C121:C124)</f>
        <v>1.0000000000000002</v>
      </c>
      <c r="D125" s="20"/>
      <c r="E125" s="57">
        <f>SUM(E121:E124)</f>
        <v>1.0000000000000002</v>
      </c>
      <c r="F125" s="20"/>
      <c r="G125" s="57">
        <f>SUM(G121:G124)</f>
        <v>1.0000000000000002</v>
      </c>
    </row>
    <row r="126" spans="1:12" x14ac:dyDescent="0.25">
      <c r="A126" s="56"/>
      <c r="B126" t="s">
        <v>232</v>
      </c>
      <c r="D126" t="s">
        <v>233</v>
      </c>
      <c r="F126" t="s">
        <v>234</v>
      </c>
    </row>
    <row r="127" spans="1:12" x14ac:dyDescent="0.25">
      <c r="A127" s="56" t="s">
        <v>222</v>
      </c>
      <c r="B127" s="25">
        <f>(B121/7955)</f>
        <v>15.832061596480202</v>
      </c>
      <c r="C127" s="57"/>
      <c r="D127" s="25">
        <f>(D121/7955)</f>
        <v>23.339953488372092</v>
      </c>
      <c r="F127" s="25">
        <f>(F121/7955)</f>
        <v>39.172015084852298</v>
      </c>
      <c r="G127" s="57"/>
    </row>
    <row r="128" spans="1:12" x14ac:dyDescent="0.25">
      <c r="A128" s="56" t="s">
        <v>305</v>
      </c>
      <c r="B128" s="25">
        <f>(B122/7955)</f>
        <v>13.465025769956002</v>
      </c>
      <c r="D128" s="25">
        <f>(D122/7955)</f>
        <v>38.67817221873036</v>
      </c>
      <c r="F128" s="25">
        <f>(F122/7955)</f>
        <v>52.14319798868636</v>
      </c>
    </row>
    <row r="129" spans="1:6" x14ac:dyDescent="0.25">
      <c r="A129" s="56" t="s">
        <v>230</v>
      </c>
      <c r="B129" s="25">
        <f>(B123/7955)</f>
        <v>32.700291640477687</v>
      </c>
      <c r="D129" s="25">
        <f>(D123/7955)</f>
        <v>10.50796983029541</v>
      </c>
      <c r="F129" s="25">
        <f>(F123/7955)</f>
        <v>43.208261470773095</v>
      </c>
    </row>
    <row r="130" spans="1:6" x14ac:dyDescent="0.25">
      <c r="A130" s="56" t="s">
        <v>223</v>
      </c>
      <c r="B130" s="25">
        <f>(B124/7955)</f>
        <v>7.8524902576995599</v>
      </c>
      <c r="D130" s="25">
        <f>(D124/7955)</f>
        <v>2.045254556882464</v>
      </c>
      <c r="F130" s="25">
        <f>(F124/7955)</f>
        <v>9.8977448145820244</v>
      </c>
    </row>
    <row r="133" spans="1:6" x14ac:dyDescent="0.25">
      <c r="C133" t="s">
        <v>226</v>
      </c>
      <c r="D133" t="s">
        <v>227</v>
      </c>
    </row>
    <row r="134" spans="1:6" x14ac:dyDescent="0.25">
      <c r="A134" s="56" t="s">
        <v>222</v>
      </c>
      <c r="C134" s="25">
        <v>185669.33</v>
      </c>
      <c r="D134" s="57">
        <v>0.313</v>
      </c>
    </row>
    <row r="135" spans="1:6" x14ac:dyDescent="0.25">
      <c r="A135" s="56" t="s">
        <v>305</v>
      </c>
      <c r="C135" s="20">
        <v>307684.86</v>
      </c>
      <c r="D135" s="57">
        <v>0.51870000000000005</v>
      </c>
    </row>
    <row r="136" spans="1:6" x14ac:dyDescent="0.25">
      <c r="A136" s="56" t="s">
        <v>230</v>
      </c>
      <c r="C136" s="20">
        <v>83590.899999999994</v>
      </c>
      <c r="D136" s="57">
        <v>0.1409</v>
      </c>
    </row>
    <row r="137" spans="1:6" x14ac:dyDescent="0.25">
      <c r="A137" s="56" t="s">
        <v>223</v>
      </c>
      <c r="C137" s="20">
        <v>16270</v>
      </c>
      <c r="D137" s="57">
        <v>2.7400000000000001E-2</v>
      </c>
    </row>
    <row r="139" spans="1:6" x14ac:dyDescent="0.25">
      <c r="C139" t="s">
        <v>228</v>
      </c>
    </row>
    <row r="140" spans="1:6" x14ac:dyDescent="0.25">
      <c r="A140" s="56" t="s">
        <v>222</v>
      </c>
      <c r="C140" s="58">
        <v>311613.38</v>
      </c>
      <c r="D140" s="57">
        <v>0.2712</v>
      </c>
    </row>
    <row r="141" spans="1:6" x14ac:dyDescent="0.25">
      <c r="A141" s="56" t="s">
        <v>305</v>
      </c>
      <c r="C141" s="25">
        <v>414799.14</v>
      </c>
      <c r="D141" s="57">
        <v>0.36099999999999999</v>
      </c>
    </row>
    <row r="142" spans="1:6" x14ac:dyDescent="0.25">
      <c r="A142" s="56" t="s">
        <v>230</v>
      </c>
      <c r="C142" s="20">
        <v>343721.72</v>
      </c>
      <c r="D142" s="57">
        <v>0.29920000000000002</v>
      </c>
    </row>
    <row r="143" spans="1:6" x14ac:dyDescent="0.25">
      <c r="A143" s="56" t="s">
        <v>223</v>
      </c>
      <c r="C143" s="20">
        <v>78736.56</v>
      </c>
      <c r="D143" s="57">
        <v>6.8499999999999991E-2</v>
      </c>
    </row>
    <row r="144" spans="1:6" x14ac:dyDescent="0.25">
      <c r="C144" t="s">
        <v>233</v>
      </c>
    </row>
    <row r="145" spans="1:8" x14ac:dyDescent="0.25">
      <c r="A145" s="56" t="s">
        <v>222</v>
      </c>
      <c r="C145" s="25">
        <v>23.34</v>
      </c>
    </row>
    <row r="146" spans="1:8" x14ac:dyDescent="0.25">
      <c r="A146" s="56" t="s">
        <v>305</v>
      </c>
      <c r="C146" s="25">
        <v>38.68</v>
      </c>
    </row>
    <row r="147" spans="1:8" x14ac:dyDescent="0.25">
      <c r="A147" s="56" t="s">
        <v>230</v>
      </c>
      <c r="C147" s="25">
        <v>10.51</v>
      </c>
    </row>
    <row r="148" spans="1:8" x14ac:dyDescent="0.25">
      <c r="A148" s="56" t="s">
        <v>223</v>
      </c>
      <c r="C148" s="25">
        <v>2.0499999999999998</v>
      </c>
    </row>
    <row r="149" spans="1:8" x14ac:dyDescent="0.25">
      <c r="C149" t="s">
        <v>234</v>
      </c>
    </row>
    <row r="150" spans="1:8" x14ac:dyDescent="0.25">
      <c r="A150" s="56" t="s">
        <v>222</v>
      </c>
      <c r="C150" s="25">
        <v>39.17</v>
      </c>
    </row>
    <row r="151" spans="1:8" x14ac:dyDescent="0.25">
      <c r="A151" s="56" t="s">
        <v>305</v>
      </c>
      <c r="C151" s="25">
        <v>52.14</v>
      </c>
    </row>
    <row r="152" spans="1:8" x14ac:dyDescent="0.25">
      <c r="A152" s="56" t="s">
        <v>230</v>
      </c>
      <c r="C152" s="25">
        <v>43.21</v>
      </c>
    </row>
    <row r="153" spans="1:8" x14ac:dyDescent="0.25">
      <c r="A153" s="56" t="s">
        <v>223</v>
      </c>
      <c r="C153" s="25">
        <v>9.9</v>
      </c>
    </row>
    <row r="154" spans="1:8" x14ac:dyDescent="0.25">
      <c r="A154" s="56"/>
      <c r="C154" s="25"/>
    </row>
    <row r="155" spans="1:8" x14ac:dyDescent="0.25">
      <c r="A155" s="67" t="s">
        <v>179</v>
      </c>
      <c r="F155" s="19" t="s">
        <v>236</v>
      </c>
    </row>
    <row r="156" spans="1:8" x14ac:dyDescent="0.25">
      <c r="A156" s="56" t="s">
        <v>222</v>
      </c>
      <c r="B156" s="25">
        <f>SUM(A176+A177+A180+A182+A183+A196+A197+A198+A199+A202+A190)</f>
        <v>102439.24000000002</v>
      </c>
      <c r="C156" s="57">
        <f>(B156/A216)</f>
        <v>0.10021662859583755</v>
      </c>
      <c r="F156" s="56" t="s">
        <v>222</v>
      </c>
      <c r="G156" s="25">
        <f>SUM(C174+C176+C177+C180+C182+C185+C197+C198+C199+C200+C201+C204)</f>
        <v>93068.250000000015</v>
      </c>
      <c r="H156" s="57">
        <f>(G156/A216)</f>
        <v>9.1048959796212442E-2</v>
      </c>
    </row>
    <row r="157" spans="1:8" x14ac:dyDescent="0.25">
      <c r="A157" s="56" t="s">
        <v>305</v>
      </c>
      <c r="B157" s="25">
        <f>SUM(A175+A195+A204)</f>
        <v>102561.61</v>
      </c>
      <c r="C157" s="57">
        <f>(B157/A216)</f>
        <v>0.10033634354922134</v>
      </c>
      <c r="F157" s="56" t="s">
        <v>305</v>
      </c>
      <c r="G157" s="25">
        <f>SUM(C175+C178+C195+C205)</f>
        <v>132118.75</v>
      </c>
      <c r="H157" s="57">
        <f>(G157/A216)</f>
        <v>0.12925218597186303</v>
      </c>
    </row>
    <row r="158" spans="1:8" x14ac:dyDescent="0.25">
      <c r="A158" s="56" t="s">
        <v>230</v>
      </c>
      <c r="B158" s="25">
        <f>SUM(A169+A170+A171+A172+A173+A174+A178+A179+A184+A185+A186+A187+A188+A189+A191+A200+A201+A203+A205+A206+A207)</f>
        <v>134561.90999999997</v>
      </c>
      <c r="C158" s="57">
        <f>(B158/A216)</f>
        <v>0.13164233703428993</v>
      </c>
      <c r="F158" s="56" t="s">
        <v>230</v>
      </c>
      <c r="G158" s="25">
        <f>SUM(C169+C170+C171+C172+C173+C179+C183+C184+C186+C196+C202+C203)</f>
        <v>66190.599999999991</v>
      </c>
      <c r="H158" s="57">
        <f>(G158/A216)</f>
        <v>6.4754470813485565E-2</v>
      </c>
    </row>
    <row r="159" spans="1:8" x14ac:dyDescent="0.25">
      <c r="A159" s="56" t="s">
        <v>223</v>
      </c>
      <c r="B159" s="25">
        <f>SUM(A181)</f>
        <v>20822.18</v>
      </c>
      <c r="C159" s="57">
        <f>(B159/A216)</f>
        <v>2.0370403759493689E-2</v>
      </c>
      <c r="F159" s="56" t="s">
        <v>223</v>
      </c>
      <c r="G159" s="25">
        <f>SUM(C181)</f>
        <v>20822.18</v>
      </c>
      <c r="H159" s="57">
        <f>(G159/A216)</f>
        <v>2.0370403759493689E-2</v>
      </c>
    </row>
    <row r="160" spans="1:8" x14ac:dyDescent="0.25">
      <c r="B160" s="25"/>
      <c r="C160" s="57">
        <f>SUM(C156:C159)</f>
        <v>0.35256571293884248</v>
      </c>
      <c r="H160" s="57">
        <f>SUM(H156:H159)</f>
        <v>0.3054260203410547</v>
      </c>
    </row>
    <row r="161" spans="1:7" x14ac:dyDescent="0.25">
      <c r="A161" s="67" t="s">
        <v>237</v>
      </c>
      <c r="B161" s="25"/>
      <c r="C161" s="57"/>
      <c r="F161" s="56"/>
      <c r="G161" t="s">
        <v>304</v>
      </c>
    </row>
    <row r="162" spans="1:7" x14ac:dyDescent="0.25">
      <c r="A162" s="56" t="s">
        <v>222</v>
      </c>
      <c r="B162" s="25">
        <f>SUM(E173+E174+E176+E179+E184+E199+E200+E202+E205+E208+E209+E210)</f>
        <v>69616.31</v>
      </c>
      <c r="C162" s="57">
        <f>(B162/A216)</f>
        <v>6.8105853611201042E-2</v>
      </c>
      <c r="F162" s="56" t="s">
        <v>303</v>
      </c>
      <c r="G162" s="57">
        <v>0.35260000000000002</v>
      </c>
    </row>
    <row r="163" spans="1:7" x14ac:dyDescent="0.25">
      <c r="A163" s="56" t="s">
        <v>305</v>
      </c>
      <c r="B163" s="25">
        <f>SUM(E172+E175+E197+E211)</f>
        <v>132118.75</v>
      </c>
      <c r="C163" s="57">
        <f>(B163/A216)</f>
        <v>0.12925218597186303</v>
      </c>
      <c r="F163" s="56" t="s">
        <v>236</v>
      </c>
      <c r="G163" s="57">
        <v>0.3054</v>
      </c>
    </row>
    <row r="164" spans="1:7" x14ac:dyDescent="0.25">
      <c r="A164" s="56" t="s">
        <v>230</v>
      </c>
      <c r="B164" s="25">
        <f>SUM(E169+E170+E171+E178+E180+E181+E182+E183+E185+E195+E196+E198+E201+E203+E204+E206+E207+E212+E216+E215)</f>
        <v>110766.10999999999</v>
      </c>
      <c r="C164" s="57">
        <f>(B164/A216)</f>
        <v>0.10836283153677911</v>
      </c>
      <c r="F164" s="56" t="s">
        <v>237</v>
      </c>
      <c r="G164" s="57">
        <v>0.34200000000000003</v>
      </c>
    </row>
    <row r="165" spans="1:7" x14ac:dyDescent="0.25">
      <c r="A165" s="56" t="s">
        <v>223</v>
      </c>
      <c r="B165" s="25">
        <f>SUM(E213+E214+E177)</f>
        <v>37092.18</v>
      </c>
      <c r="C165" s="57">
        <f>(B165/A216)</f>
        <v>3.6287395600259752E-2</v>
      </c>
    </row>
    <row r="166" spans="1:7" x14ac:dyDescent="0.25">
      <c r="C166" s="57">
        <f>SUM(C162:C165)</f>
        <v>0.34200826672010293</v>
      </c>
    </row>
    <row r="167" spans="1:7" x14ac:dyDescent="0.25">
      <c r="A167" s="56" t="s">
        <v>272</v>
      </c>
    </row>
    <row r="168" spans="1:7" x14ac:dyDescent="0.25">
      <c r="A168" s="56" t="s">
        <v>238</v>
      </c>
      <c r="C168" s="18" t="s">
        <v>241</v>
      </c>
      <c r="E168" s="18" t="s">
        <v>240</v>
      </c>
    </row>
    <row r="169" spans="1:7" x14ac:dyDescent="0.25">
      <c r="A169" s="60">
        <v>3213</v>
      </c>
      <c r="B169" t="s">
        <v>242</v>
      </c>
      <c r="C169" s="60">
        <v>684.9</v>
      </c>
      <c r="D169" t="s">
        <v>244</v>
      </c>
      <c r="E169" s="60">
        <v>2791.44</v>
      </c>
      <c r="F169" t="s">
        <v>243</v>
      </c>
    </row>
    <row r="170" spans="1:7" x14ac:dyDescent="0.25">
      <c r="A170" s="60">
        <v>8218.7999999999993</v>
      </c>
      <c r="B170" t="s">
        <v>244</v>
      </c>
      <c r="C170" s="60">
        <v>913.2</v>
      </c>
      <c r="D170" t="s">
        <v>244</v>
      </c>
      <c r="E170" s="60">
        <v>91.32</v>
      </c>
      <c r="F170" t="s">
        <v>244</v>
      </c>
    </row>
    <row r="171" spans="1:7" x14ac:dyDescent="0.25">
      <c r="A171" s="60">
        <v>3196.2</v>
      </c>
      <c r="B171" t="s">
        <v>244</v>
      </c>
      <c r="C171" s="60">
        <v>684.9</v>
      </c>
      <c r="D171" t="s">
        <v>244</v>
      </c>
      <c r="E171" s="60">
        <v>12241.63</v>
      </c>
      <c r="F171" t="s">
        <v>244</v>
      </c>
    </row>
    <row r="172" spans="1:7" x14ac:dyDescent="0.25">
      <c r="A172" s="60">
        <v>4566</v>
      </c>
      <c r="B172" t="s">
        <v>244</v>
      </c>
      <c r="C172" s="60">
        <v>456.6</v>
      </c>
      <c r="D172" t="s">
        <v>244</v>
      </c>
      <c r="E172" s="59">
        <v>16000</v>
      </c>
      <c r="F172" t="s">
        <v>246</v>
      </c>
    </row>
    <row r="173" spans="1:7" x14ac:dyDescent="0.25">
      <c r="A173" s="60">
        <v>3424.5</v>
      </c>
      <c r="B173" t="s">
        <v>244</v>
      </c>
      <c r="C173" s="60">
        <v>228.3</v>
      </c>
      <c r="D173" t="s">
        <v>244</v>
      </c>
      <c r="E173" s="68">
        <v>2000</v>
      </c>
      <c r="F173" t="s">
        <v>247</v>
      </c>
    </row>
    <row r="174" spans="1:7" x14ac:dyDescent="0.25">
      <c r="A174" s="60">
        <v>468.38</v>
      </c>
      <c r="B174" t="s">
        <v>245</v>
      </c>
      <c r="C174" s="68">
        <v>2000</v>
      </c>
      <c r="D174" t="s">
        <v>247</v>
      </c>
      <c r="E174" s="68">
        <v>3333.33</v>
      </c>
      <c r="F174" t="s">
        <v>250</v>
      </c>
    </row>
    <row r="175" spans="1:7" x14ac:dyDescent="0.25">
      <c r="A175" s="59">
        <v>16000</v>
      </c>
      <c r="B175" t="s">
        <v>194</v>
      </c>
      <c r="C175" s="59">
        <v>16000</v>
      </c>
      <c r="D175" t="s">
        <v>246</v>
      </c>
      <c r="E175" s="59">
        <v>29557.14</v>
      </c>
      <c r="F175" t="s">
        <v>251</v>
      </c>
    </row>
    <row r="176" spans="1:7" x14ac:dyDescent="0.25">
      <c r="A176" s="68">
        <v>14583.39</v>
      </c>
      <c r="B176" t="s">
        <v>248</v>
      </c>
      <c r="C176" s="68">
        <v>14583.39</v>
      </c>
      <c r="D176" t="s">
        <v>248</v>
      </c>
      <c r="E176" s="68">
        <v>6051.29</v>
      </c>
      <c r="F176" t="s">
        <v>253</v>
      </c>
    </row>
    <row r="177" spans="1:6" x14ac:dyDescent="0.25">
      <c r="A177" s="68">
        <v>3333.33</v>
      </c>
      <c r="B177" t="s">
        <v>249</v>
      </c>
      <c r="C177" s="68">
        <v>3333.33</v>
      </c>
      <c r="D177" t="s">
        <v>250</v>
      </c>
      <c r="E177" s="61">
        <v>20822.18</v>
      </c>
      <c r="F177" t="s">
        <v>256</v>
      </c>
    </row>
    <row r="178" spans="1:6" x14ac:dyDescent="0.25">
      <c r="A178" s="60">
        <v>479.1</v>
      </c>
      <c r="B178" t="s">
        <v>245</v>
      </c>
      <c r="C178" s="59">
        <v>29557.14</v>
      </c>
      <c r="D178" t="s">
        <v>251</v>
      </c>
      <c r="E178" s="60">
        <v>4290.21</v>
      </c>
      <c r="F178" t="s">
        <v>257</v>
      </c>
    </row>
    <row r="179" spans="1:6" x14ac:dyDescent="0.25">
      <c r="A179" s="60">
        <v>566.01</v>
      </c>
      <c r="B179" t="s">
        <v>245</v>
      </c>
      <c r="C179" s="60">
        <v>85.59</v>
      </c>
      <c r="D179" t="s">
        <v>252</v>
      </c>
      <c r="E179" s="68">
        <v>7844.58</v>
      </c>
      <c r="F179" t="s">
        <v>258</v>
      </c>
    </row>
    <row r="180" spans="1:6" x14ac:dyDescent="0.25">
      <c r="A180" s="68">
        <v>6051.29</v>
      </c>
      <c r="B180" t="s">
        <v>253</v>
      </c>
      <c r="C180" s="68">
        <v>6051.29</v>
      </c>
      <c r="D180" t="s">
        <v>254</v>
      </c>
      <c r="E180" s="60">
        <v>7418.75</v>
      </c>
      <c r="F180" t="s">
        <v>260</v>
      </c>
    </row>
    <row r="181" spans="1:6" x14ac:dyDescent="0.25">
      <c r="A181" s="61">
        <v>20822.18</v>
      </c>
      <c r="B181" t="s">
        <v>255</v>
      </c>
      <c r="C181" s="61">
        <v>20822.18</v>
      </c>
      <c r="D181" t="s">
        <v>256</v>
      </c>
      <c r="E181" s="60">
        <v>4531.2</v>
      </c>
      <c r="F181" t="s">
        <v>261</v>
      </c>
    </row>
    <row r="182" spans="1:6" x14ac:dyDescent="0.25">
      <c r="A182" s="68">
        <v>14874.7</v>
      </c>
      <c r="B182" t="s">
        <v>193</v>
      </c>
      <c r="C182" s="68">
        <v>7844.58</v>
      </c>
      <c r="D182" t="s">
        <v>258</v>
      </c>
      <c r="E182" s="60">
        <v>26568</v>
      </c>
      <c r="F182" t="s">
        <v>265</v>
      </c>
    </row>
    <row r="183" spans="1:6" x14ac:dyDescent="0.25">
      <c r="A183" s="68">
        <v>7844.58</v>
      </c>
      <c r="B183" t="s">
        <v>258</v>
      </c>
      <c r="C183" s="60">
        <v>13318.8</v>
      </c>
      <c r="D183" t="s">
        <v>37</v>
      </c>
      <c r="E183" s="60">
        <v>656</v>
      </c>
      <c r="F183" t="s">
        <v>267</v>
      </c>
    </row>
    <row r="184" spans="1:6" x14ac:dyDescent="0.25">
      <c r="A184" s="60">
        <v>31545.02</v>
      </c>
      <c r="B184" t="s">
        <v>259</v>
      </c>
      <c r="C184" s="60">
        <v>39945.599999999999</v>
      </c>
      <c r="D184" t="s">
        <v>265</v>
      </c>
      <c r="E184" s="68">
        <v>25323</v>
      </c>
      <c r="F184" t="s">
        <v>268</v>
      </c>
    </row>
    <row r="185" spans="1:6" x14ac:dyDescent="0.25">
      <c r="A185" s="60">
        <v>5709.28</v>
      </c>
      <c r="B185" t="s">
        <v>262</v>
      </c>
      <c r="C185" s="68">
        <v>22937.25</v>
      </c>
      <c r="D185" t="s">
        <v>269</v>
      </c>
      <c r="E185" s="60">
        <v>144</v>
      </c>
      <c r="F185" t="s">
        <v>271</v>
      </c>
    </row>
    <row r="186" spans="1:6" x14ac:dyDescent="0.25">
      <c r="A186" s="60">
        <v>5895</v>
      </c>
      <c r="B186" t="s">
        <v>263</v>
      </c>
      <c r="C186" s="60">
        <v>537.84</v>
      </c>
      <c r="D186" t="s">
        <v>270</v>
      </c>
    </row>
    <row r="187" spans="1:6" x14ac:dyDescent="0.25">
      <c r="A187" s="60">
        <v>5526</v>
      </c>
      <c r="B187" t="s">
        <v>263</v>
      </c>
      <c r="C187">
        <f>SUM(C169:C186)</f>
        <v>179984.89</v>
      </c>
      <c r="E187">
        <f>SUM(E169:E185)</f>
        <v>169664.07</v>
      </c>
    </row>
    <row r="188" spans="1:6" x14ac:dyDescent="0.25">
      <c r="A188" s="60">
        <v>30930.54</v>
      </c>
      <c r="B188" t="s">
        <v>264</v>
      </c>
    </row>
    <row r="189" spans="1:6" x14ac:dyDescent="0.25">
      <c r="A189" s="60">
        <v>11222.5</v>
      </c>
      <c r="B189" t="s">
        <v>265</v>
      </c>
    </row>
    <row r="190" spans="1:6" x14ac:dyDescent="0.25">
      <c r="A190" s="68">
        <v>5124.6000000000004</v>
      </c>
      <c r="B190" t="s">
        <v>266</v>
      </c>
    </row>
    <row r="191" spans="1:6" x14ac:dyDescent="0.25">
      <c r="A191" s="60">
        <v>540</v>
      </c>
      <c r="B191" t="s">
        <v>263</v>
      </c>
    </row>
    <row r="192" spans="1:6" x14ac:dyDescent="0.25">
      <c r="A192">
        <f>SUM(A169:A191)</f>
        <v>204134.40000000002</v>
      </c>
    </row>
    <row r="193" spans="1:6" x14ac:dyDescent="0.25">
      <c r="A193" t="s">
        <v>273</v>
      </c>
    </row>
    <row r="194" spans="1:6" x14ac:dyDescent="0.25">
      <c r="A194" t="s">
        <v>238</v>
      </c>
      <c r="C194" t="s">
        <v>239</v>
      </c>
      <c r="E194" t="s">
        <v>274</v>
      </c>
    </row>
    <row r="195" spans="1:6" x14ac:dyDescent="0.25">
      <c r="A195" s="59">
        <v>83228.28</v>
      </c>
      <c r="B195" t="s">
        <v>277</v>
      </c>
      <c r="C195" s="59">
        <v>83228.28</v>
      </c>
      <c r="D195" t="s">
        <v>278</v>
      </c>
      <c r="E195" s="60">
        <v>7638.31</v>
      </c>
      <c r="F195" t="s">
        <v>275</v>
      </c>
    </row>
    <row r="196" spans="1:6" x14ac:dyDescent="0.25">
      <c r="A196" s="68">
        <v>9010.2999999999993</v>
      </c>
      <c r="B196" t="s">
        <v>266</v>
      </c>
      <c r="C196" s="60">
        <v>7340.76</v>
      </c>
      <c r="D196" t="s">
        <v>279</v>
      </c>
      <c r="E196" s="60">
        <v>1647.72</v>
      </c>
      <c r="F196" t="s">
        <v>276</v>
      </c>
    </row>
    <row r="197" spans="1:6" x14ac:dyDescent="0.25">
      <c r="A197" s="68">
        <v>23767.94</v>
      </c>
      <c r="B197" t="s">
        <v>248</v>
      </c>
      <c r="C197" s="68">
        <v>8119.3</v>
      </c>
      <c r="D197" t="s">
        <v>266</v>
      </c>
      <c r="E197" s="59">
        <v>83228.28</v>
      </c>
      <c r="F197" t="s">
        <v>278</v>
      </c>
    </row>
    <row r="198" spans="1:6" x14ac:dyDescent="0.25">
      <c r="A198" s="68">
        <v>6182.45</v>
      </c>
      <c r="B198" t="s">
        <v>281</v>
      </c>
      <c r="C198" s="68">
        <v>8350</v>
      </c>
      <c r="D198" t="s">
        <v>280</v>
      </c>
      <c r="E198" s="60">
        <v>7340.76</v>
      </c>
      <c r="F198" t="s">
        <v>279</v>
      </c>
    </row>
    <row r="199" spans="1:6" x14ac:dyDescent="0.25">
      <c r="A199" s="68">
        <v>1666.66</v>
      </c>
      <c r="B199" t="s">
        <v>282</v>
      </c>
      <c r="C199" s="68">
        <v>6182.45</v>
      </c>
      <c r="D199" t="s">
        <v>281</v>
      </c>
      <c r="E199" s="68">
        <v>6182.45</v>
      </c>
      <c r="F199" t="s">
        <v>281</v>
      </c>
    </row>
    <row r="200" spans="1:6" x14ac:dyDescent="0.25">
      <c r="A200" s="60">
        <v>3779.85</v>
      </c>
      <c r="B200" t="s">
        <v>285</v>
      </c>
      <c r="C200" s="68">
        <v>1666.66</v>
      </c>
      <c r="D200" t="s">
        <v>282</v>
      </c>
      <c r="E200" s="68">
        <v>1666.66</v>
      </c>
      <c r="F200" t="s">
        <v>282</v>
      </c>
    </row>
    <row r="201" spans="1:6" x14ac:dyDescent="0.25">
      <c r="A201" s="60">
        <v>459</v>
      </c>
      <c r="B201" t="s">
        <v>293</v>
      </c>
      <c r="C201" s="68">
        <v>2000</v>
      </c>
      <c r="D201" t="s">
        <v>195</v>
      </c>
      <c r="E201" s="60">
        <v>136.5</v>
      </c>
      <c r="F201" t="s">
        <v>283</v>
      </c>
    </row>
    <row r="202" spans="1:6" x14ac:dyDescent="0.25">
      <c r="A202" s="68">
        <v>10000</v>
      </c>
      <c r="B202" t="s">
        <v>295</v>
      </c>
      <c r="C202" s="60">
        <v>801.1</v>
      </c>
      <c r="D202" t="s">
        <v>284</v>
      </c>
      <c r="E202" s="68">
        <v>2000</v>
      </c>
      <c r="F202" t="s">
        <v>195</v>
      </c>
    </row>
    <row r="203" spans="1:6" x14ac:dyDescent="0.25">
      <c r="A203" s="60">
        <v>643.92999999999995</v>
      </c>
      <c r="B203" t="s">
        <v>297</v>
      </c>
      <c r="C203" s="60">
        <v>1193.01</v>
      </c>
      <c r="D203" t="s">
        <v>288</v>
      </c>
      <c r="E203" s="60">
        <v>5302.5</v>
      </c>
      <c r="F203" t="s">
        <v>286</v>
      </c>
    </row>
    <row r="204" spans="1:6" x14ac:dyDescent="0.25">
      <c r="A204" s="59">
        <v>3333.33</v>
      </c>
      <c r="B204" t="s">
        <v>298</v>
      </c>
      <c r="C204" s="68">
        <v>10000</v>
      </c>
      <c r="D204" t="s">
        <v>296</v>
      </c>
      <c r="E204" s="60">
        <v>8717.1200000000008</v>
      </c>
      <c r="F204" t="s">
        <v>287</v>
      </c>
    </row>
    <row r="205" spans="1:6" x14ac:dyDescent="0.25">
      <c r="A205" s="60">
        <v>11241</v>
      </c>
      <c r="B205" t="s">
        <v>263</v>
      </c>
      <c r="C205" s="59">
        <v>3333.33</v>
      </c>
      <c r="D205" t="s">
        <v>298</v>
      </c>
      <c r="E205" s="68">
        <v>320</v>
      </c>
      <c r="F205" t="s">
        <v>289</v>
      </c>
    </row>
    <row r="206" spans="1:6" x14ac:dyDescent="0.25">
      <c r="A206" s="60">
        <v>1671.56</v>
      </c>
      <c r="B206" t="s">
        <v>293</v>
      </c>
      <c r="E206" s="60">
        <v>2836.68</v>
      </c>
      <c r="F206" t="s">
        <v>290</v>
      </c>
    </row>
    <row r="207" spans="1:6" x14ac:dyDescent="0.25">
      <c r="A207" s="60">
        <v>1266.24</v>
      </c>
      <c r="B207" t="s">
        <v>262</v>
      </c>
      <c r="E207" s="60">
        <v>138.56</v>
      </c>
      <c r="F207" t="s">
        <v>291</v>
      </c>
    </row>
    <row r="208" spans="1:6" x14ac:dyDescent="0.25">
      <c r="E208" s="68">
        <v>2400</v>
      </c>
      <c r="F208" t="s">
        <v>292</v>
      </c>
    </row>
    <row r="209" spans="1:6" x14ac:dyDescent="0.25">
      <c r="E209" s="68">
        <v>2495</v>
      </c>
      <c r="F209" t="s">
        <v>294</v>
      </c>
    </row>
    <row r="210" spans="1:6" x14ac:dyDescent="0.25">
      <c r="E210" s="68">
        <v>10000</v>
      </c>
      <c r="F210" t="s">
        <v>295</v>
      </c>
    </row>
    <row r="211" spans="1:6" x14ac:dyDescent="0.25">
      <c r="E211" s="59">
        <v>3333.33</v>
      </c>
      <c r="F211" t="s">
        <v>298</v>
      </c>
    </row>
    <row r="212" spans="1:6" x14ac:dyDescent="0.25">
      <c r="E212" s="60">
        <v>3608.5</v>
      </c>
      <c r="F212" t="s">
        <v>299</v>
      </c>
    </row>
    <row r="213" spans="1:6" x14ac:dyDescent="0.25">
      <c r="A213">
        <f>SUM(A195:A207)</f>
        <v>156250.53999999998</v>
      </c>
      <c r="C213">
        <f>SUM(C195:C205)</f>
        <v>132214.88999999998</v>
      </c>
      <c r="E213" s="61">
        <v>1900</v>
      </c>
      <c r="F213" t="s">
        <v>300</v>
      </c>
    </row>
    <row r="214" spans="1:6" x14ac:dyDescent="0.25">
      <c r="E214" s="61">
        <v>14370</v>
      </c>
      <c r="F214" t="s">
        <v>301</v>
      </c>
    </row>
    <row r="215" spans="1:6" x14ac:dyDescent="0.25">
      <c r="E215" s="60">
        <v>12153.81</v>
      </c>
      <c r="F215" t="s">
        <v>287</v>
      </c>
    </row>
    <row r="216" spans="1:6" x14ac:dyDescent="0.25">
      <c r="A216">
        <f>SUM(A213+C213+E218+A192+C187+E187)</f>
        <v>1022178.0699999998</v>
      </c>
      <c r="E216" s="60">
        <v>2513.1</v>
      </c>
      <c r="F216" t="s">
        <v>302</v>
      </c>
    </row>
    <row r="218" spans="1:6" x14ac:dyDescent="0.25">
      <c r="E218">
        <f>SUM(E195:E216)</f>
        <v>179929.27999999997</v>
      </c>
    </row>
  </sheetData>
  <mergeCells count="1">
    <mergeCell ref="A1:K1"/>
  </mergeCells>
  <pageMargins left="0.7" right="0.7" top="0.75" bottom="0.75" header="0.3" footer="0.3"/>
  <pageSetup paperSize="5" orientation="landscape" r:id="rId1"/>
  <ignoredErrors>
    <ignoredError sqref="H82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D3" sqref="D3"/>
    </sheetView>
  </sheetViews>
  <sheetFormatPr defaultRowHeight="15" x14ac:dyDescent="0.25"/>
  <cols>
    <col min="1" max="1" width="12.28515625" customWidth="1"/>
    <col min="4" max="4" width="11" customWidth="1"/>
    <col min="6" max="6" width="11.7109375" customWidth="1"/>
  </cols>
  <sheetData>
    <row r="1" spans="1:4" x14ac:dyDescent="0.25">
      <c r="A1" t="s">
        <v>388</v>
      </c>
      <c r="D1" s="25">
        <v>18732.93</v>
      </c>
    </row>
    <row r="2" spans="1:4" x14ac:dyDescent="0.25">
      <c r="C2" t="s">
        <v>362</v>
      </c>
      <c r="D2" t="s">
        <v>322</v>
      </c>
    </row>
    <row r="3" spans="1:4" x14ac:dyDescent="0.25">
      <c r="A3" t="s">
        <v>389</v>
      </c>
      <c r="C3">
        <v>575.75</v>
      </c>
      <c r="D3">
        <v>575.75</v>
      </c>
    </row>
    <row r="4" spans="1:4" x14ac:dyDescent="0.25">
      <c r="A4" t="s">
        <v>323</v>
      </c>
      <c r="C4">
        <v>27851.7</v>
      </c>
      <c r="D4">
        <v>27211.5</v>
      </c>
    </row>
    <row r="5" spans="1:4" x14ac:dyDescent="0.25">
      <c r="A5" t="s">
        <v>367</v>
      </c>
      <c r="C5">
        <v>8486.4</v>
      </c>
      <c r="D5">
        <v>8486.8799999999992</v>
      </c>
    </row>
    <row r="6" spans="1:4" x14ac:dyDescent="0.25">
      <c r="A6" t="s">
        <v>366</v>
      </c>
      <c r="C6">
        <v>8725</v>
      </c>
      <c r="D6">
        <v>8724.9599999999991</v>
      </c>
    </row>
    <row r="7" spans="1:4" x14ac:dyDescent="0.25">
      <c r="A7" t="s">
        <v>390</v>
      </c>
      <c r="C7">
        <v>18547.349999999999</v>
      </c>
      <c r="D7">
        <v>18504.12</v>
      </c>
    </row>
    <row r="8" spans="1:4" x14ac:dyDescent="0.25">
      <c r="A8" t="s">
        <v>421</v>
      </c>
      <c r="C8">
        <v>5000</v>
      </c>
      <c r="D8">
        <v>5000</v>
      </c>
    </row>
    <row r="9" spans="1:4" x14ac:dyDescent="0.25">
      <c r="A9" t="s">
        <v>391</v>
      </c>
      <c r="C9">
        <v>8268.26</v>
      </c>
      <c r="D9">
        <v>8268.19</v>
      </c>
    </row>
    <row r="10" spans="1:4" x14ac:dyDescent="0.25">
      <c r="A10" t="s">
        <v>392</v>
      </c>
      <c r="C10">
        <v>2449.5700000000002</v>
      </c>
      <c r="D10">
        <v>2472.29</v>
      </c>
    </row>
    <row r="11" spans="1:4" x14ac:dyDescent="0.25">
      <c r="A11" t="s">
        <v>393</v>
      </c>
      <c r="C11">
        <v>31749.72</v>
      </c>
      <c r="D11">
        <v>31759.84</v>
      </c>
    </row>
    <row r="12" spans="1:4" x14ac:dyDescent="0.25">
      <c r="A12" t="s">
        <v>110</v>
      </c>
      <c r="C12">
        <v>5500</v>
      </c>
      <c r="D12">
        <v>5500</v>
      </c>
    </row>
    <row r="13" spans="1:4" x14ac:dyDescent="0.25">
      <c r="A13" t="s">
        <v>125</v>
      </c>
      <c r="C13">
        <v>19951</v>
      </c>
      <c r="D13">
        <v>19951</v>
      </c>
    </row>
    <row r="14" spans="1:4" x14ac:dyDescent="0.25">
      <c r="A14" t="s">
        <v>195</v>
      </c>
      <c r="C14">
        <v>5000</v>
      </c>
      <c r="D14">
        <v>5000</v>
      </c>
    </row>
    <row r="15" spans="1:4" x14ac:dyDescent="0.25">
      <c r="A15" t="s">
        <v>394</v>
      </c>
      <c r="C15">
        <v>6303</v>
      </c>
      <c r="D15">
        <v>6303</v>
      </c>
    </row>
    <row r="16" spans="1:4" x14ac:dyDescent="0.25">
      <c r="A16" t="s">
        <v>395</v>
      </c>
      <c r="C16">
        <v>9713.2999999999993</v>
      </c>
      <c r="D16">
        <v>9713.2199999999993</v>
      </c>
    </row>
    <row r="17" spans="1:6" x14ac:dyDescent="0.25">
      <c r="A17" t="s">
        <v>396</v>
      </c>
      <c r="C17">
        <v>8850</v>
      </c>
      <c r="D17">
        <v>8850</v>
      </c>
    </row>
    <row r="18" spans="1:6" x14ac:dyDescent="0.25">
      <c r="A18" t="s">
        <v>397</v>
      </c>
      <c r="C18">
        <v>2337.5</v>
      </c>
    </row>
    <row r="19" spans="1:6" x14ac:dyDescent="0.25">
      <c r="A19" t="s">
        <v>419</v>
      </c>
      <c r="C19">
        <v>150111.81</v>
      </c>
      <c r="E19">
        <v>6388.9</v>
      </c>
      <c r="F19" t="s">
        <v>422</v>
      </c>
    </row>
    <row r="20" spans="1:6" x14ac:dyDescent="0.25">
      <c r="A20" s="109" t="s">
        <v>420</v>
      </c>
      <c r="C20">
        <v>6388.9</v>
      </c>
    </row>
    <row r="21" spans="1:6" ht="15.75" thickBot="1" x14ac:dyDescent="0.3">
      <c r="A21" s="108"/>
      <c r="C21">
        <f>SUM(C3:C20)</f>
        <v>325809.26</v>
      </c>
      <c r="D21">
        <f>SUM(D3:D18)</f>
        <v>166320.74999999997</v>
      </c>
    </row>
    <row r="22" spans="1:6" x14ac:dyDescent="0.25">
      <c r="D22" s="25">
        <f>(C21-D21)+D1</f>
        <v>178221.44000000003</v>
      </c>
      <c r="F22" s="25">
        <f>D22-B36</f>
        <v>164507.73000000004</v>
      </c>
    </row>
    <row r="23" spans="1:6" x14ac:dyDescent="0.25">
      <c r="A23" t="s">
        <v>194</v>
      </c>
    </row>
    <row r="24" spans="1:6" x14ac:dyDescent="0.25">
      <c r="A24" t="s">
        <v>398</v>
      </c>
      <c r="B24">
        <v>4571.21</v>
      </c>
    </row>
    <row r="25" spans="1:6" x14ac:dyDescent="0.25">
      <c r="A25" t="s">
        <v>399</v>
      </c>
      <c r="B25">
        <v>4571.21</v>
      </c>
    </row>
    <row r="26" spans="1:6" x14ac:dyDescent="0.25">
      <c r="A26" t="s">
        <v>400</v>
      </c>
      <c r="B26">
        <v>4571.29</v>
      </c>
    </row>
    <row r="27" spans="1:6" x14ac:dyDescent="0.25">
      <c r="A27" t="s">
        <v>401</v>
      </c>
    </row>
    <row r="28" spans="1:6" x14ac:dyDescent="0.25">
      <c r="A28" t="s">
        <v>402</v>
      </c>
    </row>
    <row r="29" spans="1:6" x14ac:dyDescent="0.25">
      <c r="A29" t="s">
        <v>403</v>
      </c>
    </row>
    <row r="30" spans="1:6" x14ac:dyDescent="0.25">
      <c r="A30" t="s">
        <v>404</v>
      </c>
    </row>
    <row r="31" spans="1:6" x14ac:dyDescent="0.25">
      <c r="A31" t="s">
        <v>405</v>
      </c>
    </row>
    <row r="32" spans="1:6" x14ac:dyDescent="0.25">
      <c r="A32" t="s">
        <v>406</v>
      </c>
    </row>
    <row r="33" spans="1:4" x14ac:dyDescent="0.25">
      <c r="A33" t="s">
        <v>407</v>
      </c>
    </row>
    <row r="34" spans="1:4" x14ac:dyDescent="0.25">
      <c r="A34" t="s">
        <v>408</v>
      </c>
    </row>
    <row r="36" spans="1:4" x14ac:dyDescent="0.25">
      <c r="B36">
        <f>SUM(B24:B34)</f>
        <v>13713.71</v>
      </c>
      <c r="D36">
        <v>111988.8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>
      <selection activeCell="F8" sqref="F8"/>
    </sheetView>
  </sheetViews>
  <sheetFormatPr defaultRowHeight="15" x14ac:dyDescent="0.25"/>
  <cols>
    <col min="1" max="1" width="9.7109375" bestFit="1" customWidth="1"/>
    <col min="2" max="2" width="21" bestFit="1" customWidth="1"/>
    <col min="4" max="5" width="11.85546875" bestFit="1" customWidth="1"/>
    <col min="6" max="6" width="13" customWidth="1"/>
    <col min="7" max="7" width="12.140625" customWidth="1"/>
    <col min="8" max="8" width="10.140625" bestFit="1" customWidth="1"/>
  </cols>
  <sheetData>
    <row r="1" spans="1:8" ht="26.25" x14ac:dyDescent="0.4">
      <c r="A1" s="113" t="s">
        <v>424</v>
      </c>
      <c r="B1" s="113"/>
      <c r="C1" s="113"/>
      <c r="D1" s="113"/>
      <c r="E1" s="113"/>
      <c r="G1" s="114">
        <f ca="1">TODAY()</f>
        <v>41940</v>
      </c>
    </row>
    <row r="2" spans="1:8" x14ac:dyDescent="0.25">
      <c r="A2" t="s">
        <v>423</v>
      </c>
      <c r="D2" s="20">
        <v>653258.6</v>
      </c>
      <c r="E2" s="18" t="s">
        <v>11</v>
      </c>
      <c r="F2" s="20">
        <f>SUM(D2:D3)</f>
        <v>914562.6</v>
      </c>
    </row>
    <row r="3" spans="1:8" x14ac:dyDescent="0.25">
      <c r="A3" t="s">
        <v>425</v>
      </c>
      <c r="D3" s="25">
        <v>261304</v>
      </c>
      <c r="F3" s="118">
        <v>41750</v>
      </c>
    </row>
    <row r="4" spans="1:8" x14ac:dyDescent="0.25">
      <c r="A4" s="115"/>
      <c r="B4" s="32"/>
      <c r="C4" s="32"/>
      <c r="D4" s="32"/>
      <c r="E4" s="116"/>
    </row>
    <row r="5" spans="1:8" x14ac:dyDescent="0.25">
      <c r="A5" s="122" t="s">
        <v>426</v>
      </c>
      <c r="B5" s="32"/>
      <c r="C5" s="32"/>
      <c r="D5" s="121" t="s">
        <v>428</v>
      </c>
      <c r="E5" s="33"/>
    </row>
    <row r="6" spans="1:8" x14ac:dyDescent="0.25">
      <c r="A6" s="101">
        <v>41782</v>
      </c>
      <c r="B6" s="100" t="s">
        <v>427</v>
      </c>
      <c r="C6" s="100"/>
      <c r="D6" s="119">
        <v>2401.12</v>
      </c>
      <c r="E6" s="119"/>
    </row>
    <row r="7" spans="1:8" x14ac:dyDescent="0.25">
      <c r="A7" s="101">
        <v>41782</v>
      </c>
      <c r="B7" s="100" t="s">
        <v>429</v>
      </c>
      <c r="C7" s="100"/>
      <c r="D7" s="119">
        <v>14396.8</v>
      </c>
      <c r="E7" s="119"/>
    </row>
    <row r="8" spans="1:8" x14ac:dyDescent="0.25">
      <c r="A8" s="101">
        <v>41782</v>
      </c>
      <c r="B8" s="100" t="s">
        <v>430</v>
      </c>
      <c r="C8" s="100"/>
      <c r="D8" s="119">
        <v>4038</v>
      </c>
      <c r="E8" s="119"/>
    </row>
    <row r="9" spans="1:8" x14ac:dyDescent="0.25">
      <c r="A9" s="101">
        <v>41782</v>
      </c>
      <c r="B9" s="100" t="s">
        <v>431</v>
      </c>
      <c r="C9" s="100"/>
      <c r="D9" s="119">
        <v>569.08000000000004</v>
      </c>
      <c r="E9" s="119"/>
    </row>
    <row r="10" spans="1:8" x14ac:dyDescent="0.25">
      <c r="A10" s="101">
        <v>41782</v>
      </c>
      <c r="B10" s="100" t="s">
        <v>432</v>
      </c>
      <c r="C10" s="100"/>
      <c r="D10" s="119">
        <v>1174.3399999999999</v>
      </c>
      <c r="E10" s="123"/>
    </row>
    <row r="11" spans="1:8" x14ac:dyDescent="0.25">
      <c r="A11" s="126">
        <v>41782</v>
      </c>
      <c r="B11" s="100" t="s">
        <v>433</v>
      </c>
      <c r="C11" s="100"/>
      <c r="D11" s="119">
        <v>29895.5</v>
      </c>
      <c r="E11" s="119"/>
    </row>
    <row r="12" spans="1:8" x14ac:dyDescent="0.25">
      <c r="A12" s="101">
        <v>41782</v>
      </c>
      <c r="B12" s="100" t="s">
        <v>434</v>
      </c>
      <c r="C12" s="100"/>
      <c r="D12" s="119">
        <v>254212.83</v>
      </c>
      <c r="E12" s="100"/>
    </row>
    <row r="13" spans="1:8" x14ac:dyDescent="0.25">
      <c r="A13" s="126">
        <v>41782</v>
      </c>
      <c r="B13" s="100" t="s">
        <v>421</v>
      </c>
      <c r="C13" s="100"/>
      <c r="D13" s="119">
        <v>10995</v>
      </c>
      <c r="E13" s="124"/>
      <c r="F13" s="32"/>
    </row>
    <row r="14" spans="1:8" x14ac:dyDescent="0.25">
      <c r="A14" s="101">
        <v>41795</v>
      </c>
      <c r="B14" s="100" t="s">
        <v>435</v>
      </c>
      <c r="C14" s="100"/>
      <c r="D14" s="123">
        <v>5971.65</v>
      </c>
      <c r="E14" s="100"/>
      <c r="F14" s="32"/>
      <c r="G14" s="115"/>
      <c r="H14" s="125"/>
    </row>
    <row r="15" spans="1:8" x14ac:dyDescent="0.25">
      <c r="A15" s="101">
        <v>41782</v>
      </c>
      <c r="B15" s="100" t="s">
        <v>194</v>
      </c>
      <c r="C15" s="100"/>
      <c r="D15" s="119">
        <v>65000</v>
      </c>
      <c r="E15" s="119"/>
      <c r="F15" s="32"/>
      <c r="G15" s="32"/>
      <c r="H15" s="32"/>
    </row>
    <row r="16" spans="1:8" x14ac:dyDescent="0.25">
      <c r="A16" s="101">
        <v>41782</v>
      </c>
      <c r="B16" s="100" t="s">
        <v>436</v>
      </c>
      <c r="C16" s="100"/>
      <c r="D16" s="119">
        <v>20135.25</v>
      </c>
      <c r="E16" s="120"/>
      <c r="F16" s="32"/>
      <c r="G16" s="32"/>
      <c r="H16" s="32"/>
    </row>
    <row r="17" spans="1:8" x14ac:dyDescent="0.25">
      <c r="A17" s="101">
        <v>41782</v>
      </c>
      <c r="B17" s="100" t="s">
        <v>437</v>
      </c>
      <c r="C17" s="100"/>
      <c r="D17" s="119">
        <v>37581.21</v>
      </c>
      <c r="E17" s="120"/>
      <c r="F17" s="32"/>
      <c r="G17" s="32"/>
      <c r="H17" s="32"/>
    </row>
    <row r="18" spans="1:8" x14ac:dyDescent="0.25">
      <c r="A18" s="101">
        <v>41782</v>
      </c>
      <c r="B18" s="100" t="s">
        <v>438</v>
      </c>
      <c r="C18" s="100"/>
      <c r="D18" s="119">
        <v>65604.36</v>
      </c>
      <c r="E18" s="119"/>
      <c r="F18" s="32"/>
      <c r="G18" s="32"/>
      <c r="H18" s="32"/>
    </row>
    <row r="19" spans="1:8" x14ac:dyDescent="0.25">
      <c r="A19" s="101">
        <v>41782</v>
      </c>
      <c r="B19" s="100" t="s">
        <v>439</v>
      </c>
      <c r="C19" s="100"/>
      <c r="D19" s="119">
        <v>4236.96</v>
      </c>
      <c r="E19" s="119"/>
      <c r="F19" s="32"/>
    </row>
    <row r="20" spans="1:8" x14ac:dyDescent="0.25">
      <c r="A20" s="101">
        <v>41782</v>
      </c>
      <c r="B20" s="100" t="s">
        <v>440</v>
      </c>
      <c r="C20" s="100"/>
      <c r="D20" s="119">
        <v>6250</v>
      </c>
      <c r="E20" s="119"/>
      <c r="F20" s="32"/>
      <c r="G20" s="32"/>
      <c r="H20" s="32"/>
    </row>
    <row r="21" spans="1:8" x14ac:dyDescent="0.25">
      <c r="A21" s="101">
        <v>41782</v>
      </c>
      <c r="B21" s="100" t="s">
        <v>447</v>
      </c>
      <c r="C21" s="100"/>
      <c r="D21" s="119">
        <v>14130</v>
      </c>
      <c r="E21" s="119"/>
      <c r="F21" s="32"/>
      <c r="H21" s="32"/>
    </row>
    <row r="22" spans="1:8" x14ac:dyDescent="0.25">
      <c r="A22" s="101">
        <v>41782</v>
      </c>
      <c r="B22" s="100" t="s">
        <v>441</v>
      </c>
      <c r="C22" s="100"/>
      <c r="D22" s="119">
        <v>535.5</v>
      </c>
      <c r="E22" s="119"/>
      <c r="F22" s="32"/>
      <c r="H22" s="32"/>
    </row>
    <row r="23" spans="1:8" x14ac:dyDescent="0.25">
      <c r="A23" s="101">
        <v>41782</v>
      </c>
      <c r="B23" s="100" t="s">
        <v>442</v>
      </c>
      <c r="C23" s="100"/>
      <c r="D23" s="119">
        <v>991.05</v>
      </c>
      <c r="E23" s="119"/>
      <c r="F23" s="32"/>
      <c r="H23" s="32"/>
    </row>
    <row r="24" spans="1:8" x14ac:dyDescent="0.25">
      <c r="A24" s="101">
        <v>41782</v>
      </c>
      <c r="B24" s="100" t="s">
        <v>443</v>
      </c>
      <c r="C24" s="100"/>
      <c r="D24" s="119">
        <v>4379.5</v>
      </c>
      <c r="E24" s="119"/>
      <c r="F24" s="32"/>
      <c r="H24" s="32"/>
    </row>
    <row r="25" spans="1:8" x14ac:dyDescent="0.25">
      <c r="A25" s="100"/>
      <c r="B25" s="100"/>
      <c r="C25" s="100"/>
      <c r="D25" s="119"/>
      <c r="E25" s="119"/>
      <c r="F25" s="32"/>
      <c r="H25" s="32"/>
    </row>
    <row r="26" spans="1:8" x14ac:dyDescent="0.25">
      <c r="A26" s="56" t="s">
        <v>11</v>
      </c>
      <c r="B26" s="100"/>
      <c r="C26" s="100"/>
      <c r="D26" s="123">
        <f>SUM(D15:D23)</f>
        <v>214464.33</v>
      </c>
      <c r="E26" s="123"/>
      <c r="F26" s="32"/>
    </row>
    <row r="27" spans="1:8" x14ac:dyDescent="0.25">
      <c r="A27" s="56" t="s">
        <v>80</v>
      </c>
      <c r="B27" s="100"/>
      <c r="C27" s="100"/>
      <c r="D27" s="124">
        <f>F2-D26</f>
        <v>700098.27</v>
      </c>
      <c r="E27" s="124"/>
      <c r="F27" s="115"/>
      <c r="G27" s="32"/>
    </row>
    <row r="28" spans="1:8" x14ac:dyDescent="0.25">
      <c r="A28" s="100"/>
      <c r="B28" s="100"/>
      <c r="C28" s="100"/>
      <c r="D28" s="100"/>
      <c r="E28" s="100"/>
    </row>
    <row r="29" spans="1:8" x14ac:dyDescent="0.25">
      <c r="A29" s="136" t="s">
        <v>444</v>
      </c>
      <c r="B29" s="136"/>
      <c r="C29" s="136"/>
      <c r="D29" s="136"/>
      <c r="E29" s="124"/>
    </row>
    <row r="30" spans="1:8" x14ac:dyDescent="0.25">
      <c r="A30" s="100"/>
      <c r="B30" s="100" t="s">
        <v>125</v>
      </c>
      <c r="C30" s="100"/>
      <c r="D30" s="123">
        <v>19951</v>
      </c>
      <c r="E30" s="101">
        <v>41944</v>
      </c>
      <c r="G30" s="32"/>
    </row>
    <row r="31" spans="1:8" x14ac:dyDescent="0.25">
      <c r="A31" s="100"/>
      <c r="B31" s="100" t="s">
        <v>445</v>
      </c>
      <c r="C31" s="100"/>
      <c r="D31" s="119">
        <v>19945.849999999999</v>
      </c>
      <c r="E31" s="101">
        <v>41912</v>
      </c>
    </row>
    <row r="32" spans="1:8" x14ac:dyDescent="0.25">
      <c r="A32" s="32"/>
      <c r="B32" s="32" t="s">
        <v>446</v>
      </c>
      <c r="C32" s="32"/>
      <c r="D32" s="33">
        <v>38626.57</v>
      </c>
      <c r="E32" s="127">
        <v>41912</v>
      </c>
    </row>
    <row r="33" spans="1:5" x14ac:dyDescent="0.25">
      <c r="A33" s="27"/>
      <c r="B33" s="100" t="s">
        <v>110</v>
      </c>
      <c r="C33" s="32"/>
      <c r="D33" s="33">
        <v>6000</v>
      </c>
      <c r="E33" s="127">
        <v>41912</v>
      </c>
    </row>
    <row r="34" spans="1:5" x14ac:dyDescent="0.25">
      <c r="A34" s="27"/>
      <c r="B34" s="100" t="s">
        <v>366</v>
      </c>
      <c r="C34" s="32"/>
      <c r="D34" s="33">
        <v>9239.7999999999993</v>
      </c>
      <c r="E34" s="128">
        <v>41898</v>
      </c>
    </row>
    <row r="35" spans="1:5" x14ac:dyDescent="0.25">
      <c r="A35" s="117"/>
    </row>
    <row r="36" spans="1:5" x14ac:dyDescent="0.25">
      <c r="A36" s="18" t="s">
        <v>11</v>
      </c>
      <c r="D36" s="20">
        <f>SUM(D30:D34)</f>
        <v>93763.22</v>
      </c>
    </row>
    <row r="37" spans="1:5" x14ac:dyDescent="0.25">
      <c r="A37" s="18" t="s">
        <v>80</v>
      </c>
      <c r="B37" s="18"/>
      <c r="C37" s="18"/>
      <c r="D37" s="23">
        <f>(D27-D36)</f>
        <v>606335.05000000005</v>
      </c>
    </row>
  </sheetData>
  <mergeCells count="1">
    <mergeCell ref="A29:D2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E28" sqref="E28"/>
    </sheetView>
  </sheetViews>
  <sheetFormatPr defaultRowHeight="15" x14ac:dyDescent="0.25"/>
  <cols>
    <col min="5" max="5" width="12" bestFit="1" customWidth="1"/>
    <col min="6" max="7" width="10.140625" bestFit="1" customWidth="1"/>
  </cols>
  <sheetData>
    <row r="1" spans="1:6" x14ac:dyDescent="0.25">
      <c r="A1" t="s">
        <v>147</v>
      </c>
    </row>
    <row r="2" spans="1:6" x14ac:dyDescent="0.25">
      <c r="E2" t="s">
        <v>149</v>
      </c>
      <c r="F2" t="s">
        <v>165</v>
      </c>
    </row>
    <row r="3" spans="1:6" x14ac:dyDescent="0.25">
      <c r="A3" t="s">
        <v>148</v>
      </c>
      <c r="E3" s="34">
        <v>3213</v>
      </c>
      <c r="F3" s="34">
        <v>1484.57</v>
      </c>
    </row>
    <row r="4" spans="1:6" x14ac:dyDescent="0.25">
      <c r="A4" t="s">
        <v>151</v>
      </c>
      <c r="E4" s="34">
        <v>23423.5</v>
      </c>
      <c r="F4" s="34">
        <v>23523.5</v>
      </c>
    </row>
    <row r="5" spans="1:6" x14ac:dyDescent="0.25">
      <c r="A5" t="s">
        <v>150</v>
      </c>
      <c r="E5" s="34">
        <v>2791.44</v>
      </c>
      <c r="F5" s="34">
        <v>2791.44</v>
      </c>
    </row>
    <row r="6" spans="1:6" x14ac:dyDescent="0.25">
      <c r="A6" t="s">
        <v>152</v>
      </c>
      <c r="E6" s="34">
        <v>1004.52</v>
      </c>
      <c r="F6" s="34">
        <v>1009.08</v>
      </c>
    </row>
    <row r="7" spans="1:6" x14ac:dyDescent="0.25">
      <c r="A7" t="s">
        <v>153</v>
      </c>
      <c r="E7" s="34">
        <v>12241.63</v>
      </c>
      <c r="F7" s="34">
        <v>0</v>
      </c>
    </row>
    <row r="8" spans="1:6" x14ac:dyDescent="0.25">
      <c r="A8" t="s">
        <v>154</v>
      </c>
      <c r="E8" s="34">
        <v>468.38</v>
      </c>
      <c r="F8" s="34">
        <v>496.58</v>
      </c>
    </row>
    <row r="9" spans="1:6" x14ac:dyDescent="0.25">
      <c r="A9" t="s">
        <v>155</v>
      </c>
      <c r="E9" s="34">
        <v>59114.28</v>
      </c>
      <c r="F9" s="34">
        <v>59114.28</v>
      </c>
    </row>
    <row r="10" spans="1:6" x14ac:dyDescent="0.25">
      <c r="A10" t="s">
        <v>156</v>
      </c>
      <c r="E10" s="34">
        <v>39166.79</v>
      </c>
      <c r="F10" s="34">
        <v>39166.79</v>
      </c>
    </row>
    <row r="11" spans="1:6" x14ac:dyDescent="0.25">
      <c r="A11" t="s">
        <v>157</v>
      </c>
      <c r="E11" s="34">
        <v>52000</v>
      </c>
      <c r="F11" s="34">
        <v>49400</v>
      </c>
    </row>
    <row r="12" spans="1:6" x14ac:dyDescent="0.25">
      <c r="A12" t="s">
        <v>158</v>
      </c>
      <c r="E12" s="34">
        <v>85.59</v>
      </c>
      <c r="F12" s="34">
        <v>0</v>
      </c>
    </row>
    <row r="13" spans="1:6" x14ac:dyDescent="0.25">
      <c r="A13" t="s">
        <v>159</v>
      </c>
      <c r="E13" s="34">
        <v>479.1</v>
      </c>
      <c r="F13" s="34">
        <v>294.68</v>
      </c>
    </row>
    <row r="14" spans="1:6" x14ac:dyDescent="0.25">
      <c r="A14" t="s">
        <v>160</v>
      </c>
      <c r="E14" s="34">
        <v>566.01</v>
      </c>
      <c r="F14" s="34">
        <v>566.01</v>
      </c>
    </row>
    <row r="15" spans="1:6" x14ac:dyDescent="0.25">
      <c r="A15" t="s">
        <v>161</v>
      </c>
      <c r="E15" s="34">
        <v>18153.88</v>
      </c>
      <c r="F15" s="34">
        <v>16757.47</v>
      </c>
    </row>
    <row r="16" spans="1:6" x14ac:dyDescent="0.25">
      <c r="A16" t="s">
        <v>167</v>
      </c>
      <c r="E16" s="34">
        <v>62466.559999999998</v>
      </c>
      <c r="F16" s="34">
        <v>69902.070000000007</v>
      </c>
    </row>
    <row r="17" spans="1:8" x14ac:dyDescent="0.25">
      <c r="A17" t="s">
        <v>162</v>
      </c>
      <c r="E17" s="34">
        <v>4290.21</v>
      </c>
      <c r="F17" s="34">
        <v>4290.21</v>
      </c>
    </row>
    <row r="18" spans="1:8" x14ac:dyDescent="0.25">
      <c r="A18" t="s">
        <v>125</v>
      </c>
      <c r="E18" s="34">
        <v>23533.74</v>
      </c>
      <c r="F18" s="34">
        <v>23533.74</v>
      </c>
    </row>
    <row r="19" spans="1:8" x14ac:dyDescent="0.25">
      <c r="A19" t="s">
        <v>124</v>
      </c>
      <c r="E19" s="34">
        <v>14874.7</v>
      </c>
      <c r="F19" s="34">
        <v>14874.7</v>
      </c>
    </row>
    <row r="20" spans="1:8" x14ac:dyDescent="0.25">
      <c r="A20" t="s">
        <v>164</v>
      </c>
      <c r="E20" s="34">
        <v>1647.72</v>
      </c>
      <c r="F20" s="34">
        <v>442.09</v>
      </c>
    </row>
    <row r="21" spans="1:8" s="35" customFormat="1" x14ac:dyDescent="0.25">
      <c r="A21" s="35" t="s">
        <v>166</v>
      </c>
      <c r="E21" s="36">
        <v>7435.51</v>
      </c>
      <c r="F21" s="36"/>
      <c r="H21" s="35" t="s">
        <v>172</v>
      </c>
    </row>
    <row r="22" spans="1:8" s="42" customFormat="1" x14ac:dyDescent="0.25">
      <c r="A22" s="42" t="s">
        <v>319</v>
      </c>
      <c r="E22" s="75">
        <v>7638.31</v>
      </c>
      <c r="F22" s="75">
        <v>7638.31</v>
      </c>
    </row>
    <row r="23" spans="1:8" s="42" customFormat="1" x14ac:dyDescent="0.25">
      <c r="A23" s="42" t="s">
        <v>320</v>
      </c>
      <c r="E23" s="75">
        <v>14681.52</v>
      </c>
      <c r="F23" s="75">
        <v>13594</v>
      </c>
    </row>
    <row r="24" spans="1:8" s="42" customFormat="1" x14ac:dyDescent="0.25">
      <c r="A24" s="42" t="s">
        <v>277</v>
      </c>
      <c r="E24" s="75">
        <v>249684.86</v>
      </c>
      <c r="F24" s="75">
        <v>251051.06</v>
      </c>
    </row>
    <row r="25" spans="1:8" s="42" customFormat="1" x14ac:dyDescent="0.25">
      <c r="E25" s="75"/>
      <c r="F25" s="75"/>
      <c r="G25" s="75"/>
    </row>
    <row r="27" spans="1:8" x14ac:dyDescent="0.25">
      <c r="A27" t="s">
        <v>163</v>
      </c>
      <c r="E27" s="34">
        <f>SUM(E3:E24)</f>
        <v>598961.25</v>
      </c>
      <c r="F27" s="34">
        <f>SUM(F3:F24)</f>
        <v>579930.58000000007</v>
      </c>
    </row>
    <row r="28" spans="1:8" x14ac:dyDescent="0.25">
      <c r="E28" s="34">
        <f>(E27-F27)</f>
        <v>19030.669999999925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workbookViewId="0">
      <selection activeCell="B81" sqref="B81"/>
    </sheetView>
  </sheetViews>
  <sheetFormatPr defaultRowHeight="15" x14ac:dyDescent="0.25"/>
  <cols>
    <col min="1" max="1" width="33.28515625" bestFit="1" customWidth="1"/>
    <col min="2" max="2" width="11.85546875" customWidth="1"/>
    <col min="3" max="3" width="11" customWidth="1"/>
    <col min="4" max="4" width="10.28515625" customWidth="1"/>
    <col min="5" max="5" width="12" customWidth="1"/>
    <col min="6" max="6" width="10.140625" bestFit="1" customWidth="1"/>
  </cols>
  <sheetData>
    <row r="1" spans="1:10" ht="26.25" x14ac:dyDescent="0.4">
      <c r="A1" s="130" t="s">
        <v>122</v>
      </c>
      <c r="B1" s="130"/>
      <c r="C1" s="130"/>
      <c r="D1" s="130"/>
      <c r="E1" s="130"/>
      <c r="F1" s="130"/>
      <c r="G1" s="17"/>
      <c r="H1" s="17"/>
      <c r="I1" s="17"/>
      <c r="J1" s="17"/>
    </row>
    <row r="3" spans="1:10" x14ac:dyDescent="0.25">
      <c r="A3" s="19" t="s">
        <v>146</v>
      </c>
    </row>
    <row r="4" spans="1:10" x14ac:dyDescent="0.25">
      <c r="A4" s="24" t="s">
        <v>176</v>
      </c>
      <c r="B4" s="34">
        <v>16691.900000000001</v>
      </c>
    </row>
    <row r="5" spans="1:10" x14ac:dyDescent="0.25">
      <c r="A5" s="24" t="s">
        <v>177</v>
      </c>
      <c r="B5" s="34">
        <v>7638.31</v>
      </c>
    </row>
    <row r="6" spans="1:10" x14ac:dyDescent="0.25">
      <c r="A6" s="1" t="s">
        <v>11</v>
      </c>
      <c r="B6" s="9">
        <v>24330.21</v>
      </c>
      <c r="C6" s="32"/>
      <c r="D6" s="33"/>
      <c r="E6" s="33"/>
    </row>
    <row r="7" spans="1:10" x14ac:dyDescent="0.25">
      <c r="E7" s="23"/>
    </row>
    <row r="9" spans="1:10" x14ac:dyDescent="0.25">
      <c r="A9" s="19" t="s">
        <v>123</v>
      </c>
    </row>
    <row r="10" spans="1:10" x14ac:dyDescent="0.25">
      <c r="A10" s="1" t="s">
        <v>95</v>
      </c>
      <c r="B10" s="1"/>
      <c r="C10" s="37">
        <v>48000</v>
      </c>
    </row>
    <row r="11" spans="1:10" x14ac:dyDescent="0.25">
      <c r="A11" s="1" t="s">
        <v>96</v>
      </c>
      <c r="B11" s="37"/>
      <c r="C11" s="37">
        <v>23767.94</v>
      </c>
    </row>
    <row r="12" spans="1:10" x14ac:dyDescent="0.25">
      <c r="A12" s="1" t="s">
        <v>97</v>
      </c>
      <c r="B12" s="1"/>
      <c r="C12" s="37">
        <v>18547.349999999999</v>
      </c>
    </row>
    <row r="13" spans="1:10" x14ac:dyDescent="0.25">
      <c r="A13" s="1" t="s">
        <v>98</v>
      </c>
      <c r="B13" s="1"/>
      <c r="C13" s="37">
        <v>4000</v>
      </c>
    </row>
    <row r="14" spans="1:10" x14ac:dyDescent="0.25">
      <c r="A14" s="1" t="s">
        <v>110</v>
      </c>
      <c r="B14" s="1"/>
      <c r="C14" s="37">
        <v>5000</v>
      </c>
    </row>
    <row r="15" spans="1:10" x14ac:dyDescent="0.25">
      <c r="A15" s="22" t="s">
        <v>11</v>
      </c>
      <c r="B15" s="1"/>
      <c r="C15" s="9">
        <f>SUM(C10:C14)</f>
        <v>99315.290000000008</v>
      </c>
    </row>
    <row r="17" spans="1:3" x14ac:dyDescent="0.25">
      <c r="A17" s="1" t="s">
        <v>316</v>
      </c>
      <c r="B17" s="7">
        <v>232547.35</v>
      </c>
      <c r="C17" s="1"/>
    </row>
    <row r="18" spans="1:3" x14ac:dyDescent="0.25">
      <c r="A18" s="1" t="s">
        <v>126</v>
      </c>
      <c r="B18" s="7">
        <v>337483.73</v>
      </c>
      <c r="C18" s="1"/>
    </row>
    <row r="19" spans="1:3" x14ac:dyDescent="0.25">
      <c r="A19" s="1" t="s">
        <v>175</v>
      </c>
      <c r="B19" s="37">
        <v>6565</v>
      </c>
      <c r="C19" s="1"/>
    </row>
    <row r="20" spans="1:3" x14ac:dyDescent="0.25">
      <c r="A20" s="4" t="s">
        <v>11</v>
      </c>
      <c r="B20" s="13">
        <f>SUM(B17:B18)-(B19)</f>
        <v>563466.07999999996</v>
      </c>
      <c r="C20" s="12"/>
    </row>
    <row r="21" spans="1:3" x14ac:dyDescent="0.25">
      <c r="A21" s="24" t="s">
        <v>127</v>
      </c>
      <c r="B21" s="74">
        <f>(B20-C15-B6)</f>
        <v>439820.5799999999</v>
      </c>
    </row>
    <row r="23" spans="1:3" x14ac:dyDescent="0.25">
      <c r="A23" s="4" t="s">
        <v>128</v>
      </c>
      <c r="B23" s="1"/>
    </row>
    <row r="24" spans="1:3" x14ac:dyDescent="0.25">
      <c r="A24" s="14" t="s">
        <v>168</v>
      </c>
      <c r="B24" s="12">
        <v>13594</v>
      </c>
    </row>
    <row r="25" spans="1:3" x14ac:dyDescent="0.25">
      <c r="A25" s="1" t="s">
        <v>170</v>
      </c>
      <c r="B25" s="37">
        <v>251051.06</v>
      </c>
    </row>
    <row r="26" spans="1:3" x14ac:dyDescent="0.25">
      <c r="A26" s="14" t="s">
        <v>171</v>
      </c>
      <c r="B26" s="37">
        <v>17129.599999999999</v>
      </c>
    </row>
    <row r="27" spans="1:3" x14ac:dyDescent="0.25">
      <c r="A27" s="14" t="s">
        <v>173</v>
      </c>
      <c r="B27" s="37">
        <v>8350</v>
      </c>
    </row>
    <row r="28" spans="1:3" x14ac:dyDescent="0.25">
      <c r="A28" s="14" t="s">
        <v>174</v>
      </c>
      <c r="B28" s="37">
        <v>136.5</v>
      </c>
    </row>
    <row r="29" spans="1:3" x14ac:dyDescent="0.25">
      <c r="A29" s="14" t="s">
        <v>164</v>
      </c>
      <c r="B29" s="37">
        <v>442.09</v>
      </c>
    </row>
    <row r="30" spans="1:3" x14ac:dyDescent="0.25">
      <c r="A30" s="14" t="s">
        <v>169</v>
      </c>
      <c r="B30" s="37">
        <v>30000</v>
      </c>
    </row>
    <row r="31" spans="1:3" x14ac:dyDescent="0.25">
      <c r="A31" s="14" t="s">
        <v>333</v>
      </c>
      <c r="B31" s="37">
        <v>459</v>
      </c>
    </row>
    <row r="32" spans="1:3" x14ac:dyDescent="0.25">
      <c r="A32" s="14" t="s">
        <v>347</v>
      </c>
      <c r="B32" s="37">
        <v>2345</v>
      </c>
    </row>
    <row r="33" spans="1:6" x14ac:dyDescent="0.25">
      <c r="A33" s="14" t="s">
        <v>185</v>
      </c>
      <c r="B33" s="37">
        <v>266</v>
      </c>
    </row>
    <row r="34" spans="1:6" x14ac:dyDescent="0.25">
      <c r="A34" s="14" t="s">
        <v>186</v>
      </c>
      <c r="B34" s="37">
        <v>801.1</v>
      </c>
    </row>
    <row r="35" spans="1:6" x14ac:dyDescent="0.25">
      <c r="A35" s="14" t="s">
        <v>187</v>
      </c>
      <c r="B35" s="37">
        <v>22090.95</v>
      </c>
      <c r="E35" s="4" t="s">
        <v>179</v>
      </c>
      <c r="F35" s="12"/>
    </row>
    <row r="36" spans="1:6" x14ac:dyDescent="0.25">
      <c r="A36" s="14" t="s">
        <v>190</v>
      </c>
      <c r="B36" s="37">
        <v>2400</v>
      </c>
      <c r="E36" s="1" t="s">
        <v>180</v>
      </c>
      <c r="F36" s="12">
        <v>3779.93</v>
      </c>
    </row>
    <row r="37" spans="1:6" x14ac:dyDescent="0.25">
      <c r="A37" s="14" t="s">
        <v>204</v>
      </c>
      <c r="B37" s="37">
        <v>10000</v>
      </c>
      <c r="E37" s="4" t="s">
        <v>181</v>
      </c>
      <c r="F37" s="12"/>
    </row>
    <row r="38" spans="1:6" x14ac:dyDescent="0.25">
      <c r="A38" s="14" t="s">
        <v>231</v>
      </c>
      <c r="B38" s="37">
        <v>16270</v>
      </c>
      <c r="E38" s="1" t="s">
        <v>182</v>
      </c>
      <c r="F38" s="12">
        <v>1192.9000000000001</v>
      </c>
    </row>
    <row r="39" spans="1:6" x14ac:dyDescent="0.25">
      <c r="A39" s="1"/>
      <c r="B39" s="7">
        <f>SUM(B25:B38)</f>
        <v>361741.3</v>
      </c>
      <c r="E39" s="4" t="s">
        <v>183</v>
      </c>
      <c r="F39" s="12"/>
    </row>
    <row r="40" spans="1:6" x14ac:dyDescent="0.25">
      <c r="A40" s="1"/>
      <c r="B40" s="1"/>
      <c r="E40" s="1" t="s">
        <v>184</v>
      </c>
      <c r="F40" s="12">
        <v>8717.1200000000008</v>
      </c>
    </row>
    <row r="41" spans="1:6" x14ac:dyDescent="0.25">
      <c r="A41" s="1" t="s">
        <v>191</v>
      </c>
      <c r="B41" s="37">
        <v>70031.08</v>
      </c>
      <c r="E41" s="1" t="s">
        <v>188</v>
      </c>
      <c r="F41" s="12">
        <v>5602.5</v>
      </c>
    </row>
    <row r="42" spans="1:6" x14ac:dyDescent="0.25">
      <c r="A42" s="24" t="s">
        <v>80</v>
      </c>
      <c r="B42" s="74">
        <f>(B21-B39)+B41</f>
        <v>148110.35999999993</v>
      </c>
      <c r="E42" s="1" t="s">
        <v>189</v>
      </c>
      <c r="F42" s="12">
        <v>2798.5</v>
      </c>
    </row>
    <row r="43" spans="1:6" x14ac:dyDescent="0.25">
      <c r="A43" s="18"/>
      <c r="B43" s="21"/>
      <c r="E43" s="1" t="s">
        <v>11</v>
      </c>
      <c r="F43" s="12">
        <f>SUM(F36:F42)</f>
        <v>22090.95</v>
      </c>
    </row>
    <row r="44" spans="1:6" x14ac:dyDescent="0.25">
      <c r="A44" s="18"/>
      <c r="B44" s="21"/>
    </row>
    <row r="46" spans="1:6" x14ac:dyDescent="0.25">
      <c r="A46" s="19" t="s">
        <v>317</v>
      </c>
      <c r="B46" s="42"/>
    </row>
    <row r="47" spans="1:6" x14ac:dyDescent="0.25">
      <c r="A47" s="18" t="s">
        <v>215</v>
      </c>
      <c r="B47" t="s">
        <v>209</v>
      </c>
    </row>
    <row r="48" spans="1:6" x14ac:dyDescent="0.25">
      <c r="A48" s="1" t="s">
        <v>192</v>
      </c>
      <c r="B48" s="6">
        <v>74327</v>
      </c>
      <c r="C48" s="12">
        <v>37500</v>
      </c>
    </row>
    <row r="49" spans="1:5" x14ac:dyDescent="0.25">
      <c r="A49" s="1" t="s">
        <v>207</v>
      </c>
      <c r="B49" s="6">
        <v>41517</v>
      </c>
      <c r="C49" s="41">
        <v>13292.5</v>
      </c>
    </row>
    <row r="50" spans="1:5" x14ac:dyDescent="0.25">
      <c r="A50" s="1" t="s">
        <v>194</v>
      </c>
      <c r="B50" s="6">
        <v>41518</v>
      </c>
      <c r="C50" s="12">
        <v>12000</v>
      </c>
    </row>
    <row r="51" spans="1:5" x14ac:dyDescent="0.25">
      <c r="A51" s="39" t="s">
        <v>11</v>
      </c>
      <c r="C51" s="25">
        <f>SUM(C48:C50)</f>
        <v>62792.5</v>
      </c>
    </row>
    <row r="52" spans="1:5" x14ac:dyDescent="0.25">
      <c r="A52" s="39" t="s">
        <v>315</v>
      </c>
      <c r="C52" s="25">
        <f>(B42-C51)</f>
        <v>85317.859999999928</v>
      </c>
    </row>
    <row r="53" spans="1:5" x14ac:dyDescent="0.25">
      <c r="A53" s="39"/>
      <c r="C53" s="25"/>
    </row>
    <row r="54" spans="1:5" x14ac:dyDescent="0.25">
      <c r="A54" s="40" t="s">
        <v>214</v>
      </c>
      <c r="E54" t="s">
        <v>348</v>
      </c>
    </row>
    <row r="55" spans="1:5" ht="15.75" x14ac:dyDescent="0.25">
      <c r="A55" s="44" t="s">
        <v>216</v>
      </c>
      <c r="B55" s="1">
        <v>15</v>
      </c>
      <c r="C55" s="7">
        <v>65.77</v>
      </c>
      <c r="D55" s="12">
        <f>(C55*B55)</f>
        <v>986.55</v>
      </c>
      <c r="E55" s="25">
        <v>986.55</v>
      </c>
    </row>
    <row r="56" spans="1:5" ht="15.75" x14ac:dyDescent="0.25">
      <c r="A56" s="45" t="s">
        <v>133</v>
      </c>
      <c r="B56" s="1">
        <v>450</v>
      </c>
      <c r="C56" s="7">
        <v>9</v>
      </c>
      <c r="D56" s="12">
        <f>(B56*C56)</f>
        <v>4050</v>
      </c>
      <c r="E56" s="25">
        <v>4050</v>
      </c>
    </row>
    <row r="57" spans="1:5" ht="15.75" x14ac:dyDescent="0.25">
      <c r="A57" s="45" t="s">
        <v>134</v>
      </c>
      <c r="B57" s="1">
        <v>675</v>
      </c>
      <c r="C57" s="7">
        <v>9</v>
      </c>
      <c r="D57" s="12">
        <f>(B57*C57)</f>
        <v>6075</v>
      </c>
      <c r="E57" s="25">
        <v>6075</v>
      </c>
    </row>
    <row r="58" spans="1:5" x14ac:dyDescent="0.25">
      <c r="A58" s="76" t="s">
        <v>210</v>
      </c>
      <c r="B58" s="77">
        <v>245</v>
      </c>
      <c r="C58" s="78">
        <v>2.78</v>
      </c>
      <c r="D58" s="79">
        <v>681.1</v>
      </c>
      <c r="E58" s="90">
        <v>3462.13</v>
      </c>
    </row>
    <row r="59" spans="1:5" ht="25.5" x14ac:dyDescent="0.25">
      <c r="A59" s="76" t="s">
        <v>211</v>
      </c>
      <c r="B59" s="77">
        <v>57</v>
      </c>
      <c r="C59" s="78">
        <v>48.79</v>
      </c>
      <c r="D59" s="79">
        <v>2781.03</v>
      </c>
      <c r="E59" s="91">
        <v>12136.7</v>
      </c>
    </row>
    <row r="60" spans="1:5" ht="25.5" x14ac:dyDescent="0.25">
      <c r="A60" s="80" t="s">
        <v>212</v>
      </c>
      <c r="B60" s="81">
        <v>1</v>
      </c>
      <c r="C60" s="82">
        <v>2774.46</v>
      </c>
      <c r="D60" s="83">
        <v>2774.46</v>
      </c>
      <c r="E60" s="25">
        <v>9799.85</v>
      </c>
    </row>
    <row r="61" spans="1:5" ht="38.25" x14ac:dyDescent="0.25">
      <c r="A61" s="80" t="s">
        <v>217</v>
      </c>
      <c r="B61" s="81">
        <v>1</v>
      </c>
      <c r="C61" s="82">
        <v>2725</v>
      </c>
      <c r="D61" s="83">
        <v>2725</v>
      </c>
      <c r="E61" s="92">
        <v>10871.16</v>
      </c>
    </row>
    <row r="62" spans="1:5" ht="38.25" x14ac:dyDescent="0.25">
      <c r="A62" s="80" t="s">
        <v>218</v>
      </c>
      <c r="B62" s="81">
        <v>1</v>
      </c>
      <c r="C62" s="82">
        <v>2725</v>
      </c>
      <c r="D62" s="83">
        <v>2725</v>
      </c>
      <c r="E62" s="25">
        <v>367.96</v>
      </c>
    </row>
    <row r="63" spans="1:5" ht="25.5" x14ac:dyDescent="0.25">
      <c r="A63" s="80" t="s">
        <v>213</v>
      </c>
      <c r="B63" s="81">
        <v>1</v>
      </c>
      <c r="C63" s="82">
        <v>2774.46</v>
      </c>
      <c r="D63" s="83">
        <v>2774.46</v>
      </c>
      <c r="E63" s="25"/>
    </row>
    <row r="64" spans="1:5" x14ac:dyDescent="0.25">
      <c r="A64" s="48" t="s">
        <v>306</v>
      </c>
      <c r="B64" s="72">
        <v>115</v>
      </c>
      <c r="C64" s="41" t="s">
        <v>318</v>
      </c>
      <c r="D64" s="73">
        <v>9799.85</v>
      </c>
      <c r="E64" s="25"/>
    </row>
    <row r="65" spans="1:5" x14ac:dyDescent="0.25">
      <c r="A65" s="84" t="s">
        <v>307</v>
      </c>
      <c r="B65" s="85">
        <v>50</v>
      </c>
      <c r="C65" s="87">
        <v>55.99</v>
      </c>
      <c r="D65" s="86">
        <v>2799.5</v>
      </c>
      <c r="E65" s="25"/>
    </row>
    <row r="66" spans="1:5" x14ac:dyDescent="0.25">
      <c r="A66" s="84" t="s">
        <v>308</v>
      </c>
      <c r="B66" s="85">
        <v>50</v>
      </c>
      <c r="C66" s="87">
        <v>49.65</v>
      </c>
      <c r="D66" s="86">
        <v>2482.5</v>
      </c>
      <c r="E66" s="25"/>
    </row>
    <row r="67" spans="1:5" x14ac:dyDescent="0.25">
      <c r="A67" s="84" t="s">
        <v>309</v>
      </c>
      <c r="B67" s="85">
        <v>50</v>
      </c>
      <c r="C67" s="87">
        <v>52.58</v>
      </c>
      <c r="D67" s="86">
        <v>2629</v>
      </c>
      <c r="E67" s="25"/>
    </row>
    <row r="68" spans="1:5" x14ac:dyDescent="0.25">
      <c r="A68" s="84" t="s">
        <v>310</v>
      </c>
      <c r="B68" s="85">
        <v>50</v>
      </c>
      <c r="C68" s="87">
        <v>44.79</v>
      </c>
      <c r="D68" s="86">
        <v>2239.5</v>
      </c>
      <c r="E68" s="25"/>
    </row>
    <row r="69" spans="1:5" x14ac:dyDescent="0.25">
      <c r="A69" s="84" t="s">
        <v>311</v>
      </c>
      <c r="B69" s="85">
        <v>60</v>
      </c>
      <c r="C69" s="87">
        <v>15</v>
      </c>
      <c r="D69" s="86">
        <v>900</v>
      </c>
      <c r="E69" s="25"/>
    </row>
    <row r="70" spans="1:5" x14ac:dyDescent="0.25">
      <c r="A70" s="84" t="s">
        <v>312</v>
      </c>
      <c r="B70" s="85">
        <v>6</v>
      </c>
      <c r="C70" s="87">
        <v>44.76</v>
      </c>
      <c r="D70" s="86">
        <v>268.56</v>
      </c>
      <c r="E70" s="25"/>
    </row>
    <row r="71" spans="1:5" x14ac:dyDescent="0.25">
      <c r="A71" s="48" t="s">
        <v>313</v>
      </c>
      <c r="B71" s="72">
        <v>6</v>
      </c>
      <c r="C71" s="41">
        <v>55.76</v>
      </c>
      <c r="D71" s="73">
        <v>367.96</v>
      </c>
      <c r="E71" s="25"/>
    </row>
    <row r="72" spans="1:5" x14ac:dyDescent="0.25">
      <c r="A72" s="46" t="s">
        <v>219</v>
      </c>
      <c r="B72" s="47"/>
      <c r="C72" s="12"/>
      <c r="D72" s="12">
        <v>1154.8900000000001</v>
      </c>
      <c r="E72" s="25"/>
    </row>
    <row r="73" spans="1:5" x14ac:dyDescent="0.25">
      <c r="A73" s="48" t="s">
        <v>11</v>
      </c>
      <c r="B73" s="1"/>
      <c r="C73" s="12"/>
      <c r="D73" s="13">
        <f>SUM(D55:D72)</f>
        <v>48214.359999999993</v>
      </c>
      <c r="E73" s="21">
        <f>SUM(E55:E62)</f>
        <v>47749.35</v>
      </c>
    </row>
    <row r="75" spans="1:5" x14ac:dyDescent="0.25">
      <c r="A75" s="56" t="s">
        <v>314</v>
      </c>
      <c r="B75" s="21">
        <f>(C52-E73)</f>
        <v>37568.509999999929</v>
      </c>
      <c r="C75" s="57"/>
    </row>
    <row r="76" spans="1:5" x14ac:dyDescent="0.25">
      <c r="A76" s="56" t="s">
        <v>349</v>
      </c>
      <c r="B76" s="21">
        <v>32769.97</v>
      </c>
      <c r="C76" s="57"/>
    </row>
    <row r="77" spans="1:5" x14ac:dyDescent="0.25">
      <c r="A77" s="56"/>
      <c r="B77" s="25"/>
      <c r="C77" s="57"/>
    </row>
    <row r="78" spans="1:5" x14ac:dyDescent="0.25">
      <c r="A78" s="56" t="s">
        <v>356</v>
      </c>
      <c r="B78" s="34"/>
      <c r="C78" s="57"/>
    </row>
    <row r="79" spans="1:5" x14ac:dyDescent="0.25">
      <c r="A79" s="56" t="s">
        <v>357</v>
      </c>
      <c r="B79" s="20">
        <v>575.75</v>
      </c>
    </row>
    <row r="80" spans="1:5" x14ac:dyDescent="0.25">
      <c r="B80" s="25"/>
    </row>
    <row r="81" spans="1:2" x14ac:dyDescent="0.25">
      <c r="A81" s="56" t="s">
        <v>80</v>
      </c>
      <c r="B81" s="21">
        <f>(B75-B79)</f>
        <v>36992.759999999929</v>
      </c>
    </row>
  </sheetData>
  <mergeCells count="1">
    <mergeCell ref="A1:F1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selection activeCell="A2" sqref="A2"/>
    </sheetView>
  </sheetViews>
  <sheetFormatPr defaultRowHeight="15" x14ac:dyDescent="0.25"/>
  <cols>
    <col min="1" max="1" width="27.42578125" customWidth="1"/>
    <col min="2" max="2" width="12.5703125" customWidth="1"/>
    <col min="4" max="4" width="9.7109375" bestFit="1" customWidth="1"/>
    <col min="5" max="5" width="11.140625" style="25" customWidth="1"/>
    <col min="6" max="6" width="11.28515625" customWidth="1"/>
    <col min="8" max="8" width="12.7109375" bestFit="1" customWidth="1"/>
  </cols>
  <sheetData>
    <row r="1" spans="1:14" ht="21" x14ac:dyDescent="0.35">
      <c r="A1" s="132" t="s">
        <v>363</v>
      </c>
      <c r="B1" s="132"/>
      <c r="C1" s="132"/>
      <c r="D1" s="132"/>
      <c r="E1" s="132"/>
      <c r="F1" s="132"/>
      <c r="G1" s="132"/>
      <c r="H1" s="132"/>
      <c r="I1" s="132"/>
      <c r="J1" s="132"/>
      <c r="K1" s="30"/>
      <c r="L1" s="30"/>
      <c r="M1" s="30"/>
      <c r="N1" s="30"/>
    </row>
    <row r="3" spans="1:14" ht="15.75" x14ac:dyDescent="0.25">
      <c r="A3" s="131" t="s">
        <v>1</v>
      </c>
      <c r="B3" s="131"/>
    </row>
    <row r="4" spans="1:14" x14ac:dyDescent="0.25">
      <c r="B4" s="18" t="s">
        <v>10</v>
      </c>
      <c r="C4" s="18" t="s">
        <v>137</v>
      </c>
      <c r="D4" s="27" t="s">
        <v>7</v>
      </c>
      <c r="E4" s="28" t="s">
        <v>11</v>
      </c>
      <c r="F4" s="27" t="s">
        <v>16</v>
      </c>
      <c r="G4" s="27" t="s">
        <v>53</v>
      </c>
      <c r="H4" s="27" t="s">
        <v>33</v>
      </c>
      <c r="I4" s="27" t="s">
        <v>69</v>
      </c>
    </row>
    <row r="5" spans="1:14" ht="28.5" customHeight="1" x14ac:dyDescent="0.25">
      <c r="A5" s="26" t="s">
        <v>133</v>
      </c>
      <c r="C5">
        <v>641</v>
      </c>
      <c r="D5" s="20">
        <v>9</v>
      </c>
      <c r="E5" s="25">
        <f>(C5*D5)</f>
        <v>5769</v>
      </c>
      <c r="F5" t="s">
        <v>65</v>
      </c>
    </row>
    <row r="6" spans="1:14" ht="31.5" customHeight="1" x14ac:dyDescent="0.25">
      <c r="A6" s="26" t="s">
        <v>134</v>
      </c>
      <c r="C6">
        <v>608</v>
      </c>
      <c r="D6" s="20">
        <v>9</v>
      </c>
      <c r="E6" s="25">
        <f>(C6*D6)</f>
        <v>5472</v>
      </c>
      <c r="F6" t="s">
        <v>65</v>
      </c>
    </row>
    <row r="7" spans="1:14" ht="35.25" customHeight="1" x14ac:dyDescent="0.25">
      <c r="A7" s="26" t="s">
        <v>135</v>
      </c>
      <c r="C7">
        <v>111</v>
      </c>
      <c r="D7" t="s">
        <v>71</v>
      </c>
      <c r="E7" s="25">
        <v>0</v>
      </c>
      <c r="F7" t="s">
        <v>65</v>
      </c>
      <c r="H7" t="s">
        <v>199</v>
      </c>
    </row>
    <row r="8" spans="1:14" ht="30.75" customHeight="1" x14ac:dyDescent="0.25">
      <c r="A8" s="26" t="s">
        <v>136</v>
      </c>
      <c r="C8">
        <v>100</v>
      </c>
      <c r="D8" t="s">
        <v>71</v>
      </c>
      <c r="E8" s="25">
        <v>0</v>
      </c>
      <c r="F8" t="s">
        <v>65</v>
      </c>
      <c r="H8" t="s">
        <v>200</v>
      </c>
    </row>
    <row r="9" spans="1:14" ht="31.5" x14ac:dyDescent="0.25">
      <c r="A9" s="29" t="s">
        <v>138</v>
      </c>
      <c r="C9">
        <v>12</v>
      </c>
      <c r="D9" s="20">
        <v>105.52</v>
      </c>
      <c r="E9" s="25">
        <v>1266.24</v>
      </c>
      <c r="F9" t="s">
        <v>65</v>
      </c>
      <c r="H9" t="s">
        <v>201</v>
      </c>
    </row>
    <row r="10" spans="1:14" ht="15.75" x14ac:dyDescent="0.25">
      <c r="A10" s="29" t="s">
        <v>139</v>
      </c>
      <c r="C10">
        <v>22</v>
      </c>
      <c r="D10" s="20">
        <v>75.98</v>
      </c>
      <c r="E10" s="25">
        <v>1671.56</v>
      </c>
      <c r="F10" t="s">
        <v>140</v>
      </c>
      <c r="H10" t="s">
        <v>202</v>
      </c>
      <c r="I10">
        <v>1</v>
      </c>
    </row>
    <row r="11" spans="1:14" ht="15.75" x14ac:dyDescent="0.25">
      <c r="A11" s="29" t="s">
        <v>141</v>
      </c>
      <c r="C11">
        <v>80</v>
      </c>
      <c r="D11" s="20">
        <v>43.2</v>
      </c>
      <c r="E11" s="25">
        <f>(C11*D11)</f>
        <v>3456</v>
      </c>
    </row>
    <row r="12" spans="1:14" ht="15.75" x14ac:dyDescent="0.25">
      <c r="A12" s="29" t="s">
        <v>143</v>
      </c>
      <c r="C12">
        <v>70</v>
      </c>
      <c r="D12" s="20">
        <v>46.35</v>
      </c>
      <c r="E12" s="25">
        <f>(C12*D12)</f>
        <v>3244.5</v>
      </c>
      <c r="H12">
        <v>140</v>
      </c>
    </row>
    <row r="13" spans="1:14" ht="15.75" x14ac:dyDescent="0.25">
      <c r="A13" s="29" t="s">
        <v>142</v>
      </c>
      <c r="C13">
        <v>25</v>
      </c>
      <c r="D13" s="20">
        <v>24.89</v>
      </c>
      <c r="E13" s="25">
        <f>(C13*D13)</f>
        <v>622.25</v>
      </c>
    </row>
    <row r="14" spans="1:14" ht="15.75" x14ac:dyDescent="0.25">
      <c r="A14" s="29" t="s">
        <v>144</v>
      </c>
      <c r="C14">
        <v>30</v>
      </c>
      <c r="D14" s="20">
        <v>83.77</v>
      </c>
      <c r="E14" s="25">
        <f>(C14*D14)</f>
        <v>2513.1</v>
      </c>
    </row>
    <row r="15" spans="1:14" ht="15.75" x14ac:dyDescent="0.25">
      <c r="A15" s="29" t="s">
        <v>145</v>
      </c>
      <c r="C15">
        <v>7</v>
      </c>
      <c r="D15" s="20">
        <v>45.08</v>
      </c>
      <c r="E15" s="25">
        <f>(C15*D15)</f>
        <v>315.56</v>
      </c>
    </row>
    <row r="17" spans="1:6" ht="15.75" x14ac:dyDescent="0.25">
      <c r="A17" s="31" t="s">
        <v>11</v>
      </c>
      <c r="B17" s="21">
        <f>SUM(E5:E16)</f>
        <v>24330.21</v>
      </c>
    </row>
    <row r="20" spans="1:6" ht="23.25" x14ac:dyDescent="0.35">
      <c r="A20" s="129" t="s">
        <v>178</v>
      </c>
      <c r="B20" s="129"/>
      <c r="C20" s="129"/>
      <c r="D20" s="129"/>
      <c r="E20" s="129"/>
      <c r="F20" s="129"/>
    </row>
    <row r="21" spans="1:6" x14ac:dyDescent="0.25">
      <c r="A21" s="1"/>
      <c r="B21" s="12"/>
      <c r="C21" s="1"/>
      <c r="D21" s="1"/>
      <c r="E21" s="1"/>
      <c r="F21" s="1"/>
    </row>
    <row r="22" spans="1:6" x14ac:dyDescent="0.25">
      <c r="A22" s="4" t="s">
        <v>179</v>
      </c>
      <c r="B22" s="12"/>
      <c r="C22" s="1"/>
      <c r="D22" s="1"/>
      <c r="E22" s="1"/>
      <c r="F22" s="1"/>
    </row>
    <row r="23" spans="1:6" x14ac:dyDescent="0.25">
      <c r="A23" s="1" t="s">
        <v>180</v>
      </c>
      <c r="B23" s="12">
        <v>3779.93</v>
      </c>
      <c r="C23" s="1"/>
      <c r="D23" s="1"/>
      <c r="E23" s="1"/>
      <c r="F23" s="1"/>
    </row>
    <row r="24" spans="1:6" x14ac:dyDescent="0.25">
      <c r="A24" s="4" t="s">
        <v>181</v>
      </c>
      <c r="B24" s="12"/>
      <c r="C24" s="1"/>
      <c r="D24" s="1"/>
      <c r="E24" s="1"/>
      <c r="F24" s="1"/>
    </row>
    <row r="25" spans="1:6" x14ac:dyDescent="0.25">
      <c r="A25" s="1" t="s">
        <v>182</v>
      </c>
      <c r="B25" s="12">
        <v>1192.9000000000001</v>
      </c>
      <c r="C25" s="1"/>
      <c r="D25" s="1"/>
      <c r="E25" s="1"/>
      <c r="F25" s="1"/>
    </row>
    <row r="26" spans="1:6" x14ac:dyDescent="0.25">
      <c r="A26" s="4" t="s">
        <v>183</v>
      </c>
      <c r="B26" s="12"/>
      <c r="C26" s="1"/>
      <c r="D26" s="1"/>
      <c r="E26" s="1"/>
      <c r="F26" s="1"/>
    </row>
    <row r="27" spans="1:6" x14ac:dyDescent="0.25">
      <c r="A27" s="1" t="s">
        <v>184</v>
      </c>
      <c r="B27" s="12">
        <v>8717.1200000000008</v>
      </c>
      <c r="C27" s="1"/>
      <c r="D27" s="1"/>
      <c r="E27" s="1"/>
      <c r="F27" s="1"/>
    </row>
    <row r="28" spans="1:6" x14ac:dyDescent="0.25">
      <c r="A28" s="1" t="s">
        <v>188</v>
      </c>
      <c r="B28" s="12">
        <v>5602.5</v>
      </c>
      <c r="C28" s="1"/>
      <c r="D28" s="1"/>
      <c r="E28" s="1"/>
      <c r="F28" s="1"/>
    </row>
    <row r="29" spans="1:6" x14ac:dyDescent="0.25">
      <c r="A29" s="1" t="s">
        <v>189</v>
      </c>
      <c r="B29" s="12">
        <v>2798.5</v>
      </c>
      <c r="C29" s="1"/>
      <c r="D29" s="1"/>
      <c r="E29" s="1"/>
      <c r="F29" s="1"/>
    </row>
    <row r="30" spans="1:6" x14ac:dyDescent="0.25">
      <c r="A30" s="1" t="s">
        <v>11</v>
      </c>
      <c r="B30" s="12">
        <f>SUM(B23:B29)</f>
        <v>22090.95</v>
      </c>
      <c r="C30" s="1"/>
      <c r="D30" s="1"/>
      <c r="E30" s="1"/>
      <c r="F30" s="1"/>
    </row>
  </sheetData>
  <mergeCells count="3">
    <mergeCell ref="A3:B3"/>
    <mergeCell ref="A1:J1"/>
    <mergeCell ref="A20:F20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J38" sqref="J38"/>
    </sheetView>
  </sheetViews>
  <sheetFormatPr defaultRowHeight="15" x14ac:dyDescent="0.25"/>
  <cols>
    <col min="4" max="5" width="11.140625" style="25" bestFit="1" customWidth="1"/>
  </cols>
  <sheetData>
    <row r="1" spans="1:9" x14ac:dyDescent="0.25">
      <c r="A1" t="s">
        <v>321</v>
      </c>
      <c r="D1" s="25" t="s">
        <v>345</v>
      </c>
      <c r="E1" s="25" t="s">
        <v>322</v>
      </c>
    </row>
    <row r="2" spans="1:9" x14ac:dyDescent="0.25">
      <c r="A2" t="s">
        <v>344</v>
      </c>
      <c r="D2" s="25">
        <v>19030.669999999998</v>
      </c>
      <c r="E2" s="25">
        <v>0</v>
      </c>
    </row>
    <row r="3" spans="1:9" x14ac:dyDescent="0.25">
      <c r="A3" t="s">
        <v>248</v>
      </c>
      <c r="D3" s="25">
        <v>8586.65</v>
      </c>
      <c r="E3" s="25">
        <v>20520.89</v>
      </c>
    </row>
    <row r="4" spans="1:9" x14ac:dyDescent="0.25">
      <c r="A4" t="s">
        <v>323</v>
      </c>
      <c r="D4" s="25">
        <v>17129.599999999999</v>
      </c>
      <c r="E4" s="25">
        <v>17129.599999999999</v>
      </c>
    </row>
    <row r="5" spans="1:9" x14ac:dyDescent="0.25">
      <c r="A5" t="s">
        <v>324</v>
      </c>
      <c r="D5" s="25">
        <v>8350</v>
      </c>
      <c r="E5" s="25">
        <v>8350</v>
      </c>
    </row>
    <row r="6" spans="1:9" x14ac:dyDescent="0.25">
      <c r="A6" t="s">
        <v>325</v>
      </c>
      <c r="D6" s="25">
        <v>18547.349999999999</v>
      </c>
      <c r="E6" s="25">
        <v>18547.349999999999</v>
      </c>
    </row>
    <row r="7" spans="1:9" x14ac:dyDescent="0.25">
      <c r="A7" t="s">
        <v>110</v>
      </c>
      <c r="D7" s="25">
        <v>5000</v>
      </c>
      <c r="E7" s="25">
        <v>5000</v>
      </c>
    </row>
    <row r="8" spans="1:9" x14ac:dyDescent="0.25">
      <c r="A8" t="s">
        <v>283</v>
      </c>
      <c r="D8" s="25">
        <v>136.5</v>
      </c>
      <c r="E8" s="25">
        <v>136.5</v>
      </c>
    </row>
    <row r="9" spans="1:9" x14ac:dyDescent="0.25">
      <c r="A9" t="s">
        <v>194</v>
      </c>
      <c r="D9" s="25">
        <v>60000</v>
      </c>
      <c r="E9" s="25">
        <v>60000</v>
      </c>
    </row>
    <row r="10" spans="1:9" x14ac:dyDescent="0.25">
      <c r="A10" t="s">
        <v>326</v>
      </c>
      <c r="D10" s="25">
        <v>4000</v>
      </c>
      <c r="E10" s="25">
        <v>4000</v>
      </c>
    </row>
    <row r="11" spans="1:9" x14ac:dyDescent="0.25">
      <c r="A11" t="s">
        <v>327</v>
      </c>
      <c r="D11" s="25">
        <v>3779.85</v>
      </c>
      <c r="E11" s="25">
        <v>3779.93</v>
      </c>
    </row>
    <row r="12" spans="1:9" x14ac:dyDescent="0.25">
      <c r="A12" t="s">
        <v>328</v>
      </c>
      <c r="D12" s="25">
        <v>801.1</v>
      </c>
      <c r="E12" s="25">
        <v>801.1</v>
      </c>
      <c r="I12" s="34"/>
    </row>
    <row r="13" spans="1:9" x14ac:dyDescent="0.25">
      <c r="A13" t="s">
        <v>185</v>
      </c>
      <c r="D13" s="25">
        <v>320</v>
      </c>
      <c r="E13" s="25">
        <v>266</v>
      </c>
    </row>
    <row r="14" spans="1:9" x14ac:dyDescent="0.25">
      <c r="A14" t="s">
        <v>182</v>
      </c>
      <c r="D14" s="25">
        <v>1193.01</v>
      </c>
      <c r="E14" s="25">
        <v>1192.9000000000001</v>
      </c>
    </row>
    <row r="15" spans="1:9" x14ac:dyDescent="0.25">
      <c r="A15" t="s">
        <v>329</v>
      </c>
      <c r="D15" s="25">
        <v>8717.1200000000008</v>
      </c>
      <c r="E15" s="25">
        <v>8717.1200000000008</v>
      </c>
    </row>
    <row r="16" spans="1:9" x14ac:dyDescent="0.25">
      <c r="A16" t="s">
        <v>330</v>
      </c>
      <c r="D16" s="25">
        <v>5602.5</v>
      </c>
      <c r="E16" s="25">
        <v>5602.5</v>
      </c>
    </row>
    <row r="17" spans="1:5" x14ac:dyDescent="0.25">
      <c r="A17" t="s">
        <v>331</v>
      </c>
      <c r="D17" s="25">
        <v>138.56</v>
      </c>
      <c r="E17" s="25">
        <v>140.91999999999999</v>
      </c>
    </row>
    <row r="18" spans="1:5" x14ac:dyDescent="0.25">
      <c r="A18" t="s">
        <v>332</v>
      </c>
      <c r="D18" s="25">
        <v>2836.68</v>
      </c>
      <c r="E18" s="25">
        <v>2798.5</v>
      </c>
    </row>
    <row r="19" spans="1:5" x14ac:dyDescent="0.25">
      <c r="A19" t="s">
        <v>190</v>
      </c>
      <c r="D19" s="25">
        <v>2400</v>
      </c>
      <c r="E19" s="25">
        <v>2400</v>
      </c>
    </row>
    <row r="20" spans="1:5" x14ac:dyDescent="0.25">
      <c r="A20" t="s">
        <v>169</v>
      </c>
      <c r="D20" s="25">
        <v>30000</v>
      </c>
      <c r="E20" s="25">
        <v>30000</v>
      </c>
    </row>
    <row r="21" spans="1:5" x14ac:dyDescent="0.25">
      <c r="A21" t="s">
        <v>333</v>
      </c>
      <c r="D21" s="25">
        <v>459</v>
      </c>
      <c r="E21" s="25">
        <v>459</v>
      </c>
    </row>
    <row r="22" spans="1:5" x14ac:dyDescent="0.25">
      <c r="A22" t="s">
        <v>334</v>
      </c>
      <c r="D22" s="25">
        <v>2495</v>
      </c>
      <c r="E22" s="25">
        <v>2345</v>
      </c>
    </row>
    <row r="23" spans="1:5" x14ac:dyDescent="0.25">
      <c r="A23" t="s">
        <v>335</v>
      </c>
      <c r="D23" s="25">
        <v>643.92999999999995</v>
      </c>
      <c r="E23" s="25">
        <v>0</v>
      </c>
    </row>
    <row r="24" spans="1:5" x14ac:dyDescent="0.25">
      <c r="A24" t="s">
        <v>336</v>
      </c>
      <c r="D24" s="25">
        <v>3247.05</v>
      </c>
      <c r="E24" s="25">
        <v>3247.05</v>
      </c>
    </row>
    <row r="25" spans="1:5" x14ac:dyDescent="0.25">
      <c r="A25" t="s">
        <v>337</v>
      </c>
      <c r="D25" s="25">
        <v>3608.5</v>
      </c>
      <c r="E25" s="25">
        <v>3462.13</v>
      </c>
    </row>
    <row r="26" spans="1:5" x14ac:dyDescent="0.25">
      <c r="A26" t="s">
        <v>338</v>
      </c>
      <c r="D26" s="25">
        <v>1900</v>
      </c>
      <c r="E26" s="25">
        <v>1900</v>
      </c>
    </row>
    <row r="27" spans="1:5" x14ac:dyDescent="0.25">
      <c r="A27" t="s">
        <v>339</v>
      </c>
      <c r="D27" s="25">
        <v>14370</v>
      </c>
      <c r="E27" s="25">
        <v>14370</v>
      </c>
    </row>
    <row r="28" spans="1:5" x14ac:dyDescent="0.25">
      <c r="A28" t="s">
        <v>340</v>
      </c>
      <c r="D28" s="25">
        <v>12153.81</v>
      </c>
      <c r="E28" s="25">
        <v>12136.7</v>
      </c>
    </row>
    <row r="29" spans="1:5" x14ac:dyDescent="0.25">
      <c r="A29" t="s">
        <v>341</v>
      </c>
      <c r="D29" s="25">
        <v>13292.5</v>
      </c>
      <c r="E29" s="25">
        <v>13292.5</v>
      </c>
    </row>
    <row r="30" spans="1:5" x14ac:dyDescent="0.25">
      <c r="A30" t="s">
        <v>192</v>
      </c>
      <c r="D30" s="25">
        <v>37500</v>
      </c>
      <c r="E30" s="25">
        <v>37500</v>
      </c>
    </row>
    <row r="31" spans="1:5" x14ac:dyDescent="0.25">
      <c r="A31" t="s">
        <v>342</v>
      </c>
      <c r="D31" s="25">
        <v>11319.06</v>
      </c>
      <c r="E31" s="25">
        <v>10871.16</v>
      </c>
    </row>
    <row r="32" spans="1:5" x14ac:dyDescent="0.25">
      <c r="A32" t="s">
        <v>343</v>
      </c>
      <c r="D32" s="25">
        <v>367.96</v>
      </c>
      <c r="E32" s="25">
        <v>371.16</v>
      </c>
    </row>
    <row r="33" spans="1:5" x14ac:dyDescent="0.25">
      <c r="A33" t="s">
        <v>386</v>
      </c>
      <c r="D33" s="25">
        <v>70000</v>
      </c>
      <c r="E33" s="25">
        <v>78949.119999999995</v>
      </c>
    </row>
    <row r="35" spans="1:5" x14ac:dyDescent="0.25">
      <c r="A35" t="s">
        <v>46</v>
      </c>
      <c r="D35" s="25">
        <f>SUM(D2:D33)</f>
        <v>367926.4</v>
      </c>
      <c r="E35" s="25">
        <f>SUM(E3:E33)</f>
        <v>368287.12999999995</v>
      </c>
    </row>
    <row r="36" spans="1:5" x14ac:dyDescent="0.25">
      <c r="A36" t="s">
        <v>346</v>
      </c>
      <c r="D36" s="25">
        <f>(D35-E35)</f>
        <v>-360.72999999992317</v>
      </c>
    </row>
    <row r="38" spans="1:5" x14ac:dyDescent="0.25">
      <c r="A38" t="s">
        <v>387</v>
      </c>
      <c r="D38" s="25">
        <v>18732.93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activeCell="B47" sqref="A32:B47"/>
    </sheetView>
  </sheetViews>
  <sheetFormatPr defaultRowHeight="15" x14ac:dyDescent="0.25"/>
  <cols>
    <col min="1" max="1" width="27.140625" bestFit="1" customWidth="1"/>
    <col min="2" max="2" width="18.140625" customWidth="1"/>
    <col min="3" max="3" width="12.140625" customWidth="1"/>
    <col min="4" max="4" width="10.85546875" customWidth="1"/>
  </cols>
  <sheetData>
    <row r="1" spans="1:4" ht="18.75" x14ac:dyDescent="0.3">
      <c r="A1" s="133" t="s">
        <v>220</v>
      </c>
      <c r="B1" s="133"/>
      <c r="C1" s="133"/>
      <c r="D1" s="133"/>
    </row>
    <row r="2" spans="1:4" x14ac:dyDescent="0.25">
      <c r="A2" s="18" t="s">
        <v>215</v>
      </c>
      <c r="B2" t="s">
        <v>209</v>
      </c>
    </row>
    <row r="3" spans="1:4" x14ac:dyDescent="0.25">
      <c r="A3" s="1" t="s">
        <v>192</v>
      </c>
      <c r="B3" s="6">
        <v>74327</v>
      </c>
      <c r="C3" s="12">
        <v>37800</v>
      </c>
    </row>
    <row r="4" spans="1:4" x14ac:dyDescent="0.25">
      <c r="A4" s="1" t="s">
        <v>207</v>
      </c>
      <c r="B4" s="6">
        <v>41517</v>
      </c>
      <c r="C4" s="41">
        <v>14874.7</v>
      </c>
    </row>
    <row r="5" spans="1:4" x14ac:dyDescent="0.25">
      <c r="A5" s="1" t="s">
        <v>194</v>
      </c>
      <c r="B5" s="6">
        <v>41518</v>
      </c>
      <c r="C5" s="12">
        <v>58000</v>
      </c>
    </row>
    <row r="6" spans="1:4" x14ac:dyDescent="0.25">
      <c r="A6" s="1" t="s">
        <v>195</v>
      </c>
      <c r="B6" s="6">
        <v>41518</v>
      </c>
      <c r="C6" s="12">
        <v>4000</v>
      </c>
    </row>
    <row r="7" spans="1:4" x14ac:dyDescent="0.25">
      <c r="A7" s="38" t="s">
        <v>125</v>
      </c>
      <c r="B7" s="6">
        <v>41517</v>
      </c>
      <c r="C7" s="41">
        <v>23533.74</v>
      </c>
    </row>
    <row r="8" spans="1:4" x14ac:dyDescent="0.25">
      <c r="A8" s="39" t="s">
        <v>11</v>
      </c>
      <c r="C8" s="25">
        <f>SUM(C3:C7)</f>
        <v>138208.44</v>
      </c>
    </row>
    <row r="9" spans="1:4" x14ac:dyDescent="0.25">
      <c r="A9" s="39" t="s">
        <v>208</v>
      </c>
      <c r="C9" s="25">
        <v>293.63</v>
      </c>
    </row>
    <row r="10" spans="1:4" x14ac:dyDescent="0.25">
      <c r="A10" s="39"/>
      <c r="C10" s="25"/>
    </row>
    <row r="11" spans="1:4" x14ac:dyDescent="0.25">
      <c r="A11" s="40" t="s">
        <v>214</v>
      </c>
    </row>
    <row r="12" spans="1:4" ht="15.75" customHeight="1" x14ac:dyDescent="0.25">
      <c r="A12" s="44" t="s">
        <v>216</v>
      </c>
      <c r="B12" s="1">
        <v>22</v>
      </c>
      <c r="C12" s="7">
        <v>75.98</v>
      </c>
      <c r="D12" s="12">
        <v>1671.56</v>
      </c>
    </row>
    <row r="13" spans="1:4" ht="39" customHeight="1" x14ac:dyDescent="0.25">
      <c r="A13" s="45" t="s">
        <v>133</v>
      </c>
      <c r="B13" s="1">
        <v>689</v>
      </c>
      <c r="C13" s="7">
        <v>9</v>
      </c>
      <c r="D13" s="12">
        <f>(B13*C13)</f>
        <v>6201</v>
      </c>
    </row>
    <row r="14" spans="1:4" ht="32.25" customHeight="1" x14ac:dyDescent="0.25">
      <c r="A14" s="45" t="s">
        <v>134</v>
      </c>
      <c r="B14" s="1">
        <v>600</v>
      </c>
      <c r="C14" s="7">
        <v>9</v>
      </c>
      <c r="D14" s="12">
        <f>(B14*C14)</f>
        <v>5400</v>
      </c>
    </row>
    <row r="15" spans="1:4" ht="27.75" customHeight="1" x14ac:dyDescent="0.25">
      <c r="A15" s="49" t="s">
        <v>210</v>
      </c>
      <c r="B15" s="50">
        <v>245</v>
      </c>
      <c r="C15" s="51">
        <v>2.78</v>
      </c>
      <c r="D15" s="52">
        <v>681.1</v>
      </c>
    </row>
    <row r="16" spans="1:4" ht="42" customHeight="1" x14ac:dyDescent="0.25">
      <c r="A16" s="49" t="s">
        <v>211</v>
      </c>
      <c r="B16" s="50">
        <v>57</v>
      </c>
      <c r="C16" s="51">
        <v>48.79</v>
      </c>
      <c r="D16" s="52">
        <v>2781.03</v>
      </c>
    </row>
    <row r="17" spans="1:4" ht="36.75" customHeight="1" x14ac:dyDescent="0.25">
      <c r="A17" s="46" t="s">
        <v>212</v>
      </c>
      <c r="B17" s="47">
        <v>1</v>
      </c>
      <c r="C17" s="15">
        <v>2774.46</v>
      </c>
      <c r="D17" s="15">
        <v>2774.46</v>
      </c>
    </row>
    <row r="18" spans="1:4" ht="64.5" customHeight="1" x14ac:dyDescent="0.25">
      <c r="A18" s="46" t="s">
        <v>217</v>
      </c>
      <c r="B18" s="47">
        <v>1</v>
      </c>
      <c r="C18" s="15">
        <v>2725</v>
      </c>
      <c r="D18" s="15">
        <v>2725</v>
      </c>
    </row>
    <row r="19" spans="1:4" ht="54" customHeight="1" x14ac:dyDescent="0.25">
      <c r="A19" s="46" t="s">
        <v>218</v>
      </c>
      <c r="B19" s="47">
        <v>1</v>
      </c>
      <c r="C19" s="15">
        <v>2725</v>
      </c>
      <c r="D19" s="15">
        <v>2725</v>
      </c>
    </row>
    <row r="20" spans="1:4" ht="34.5" customHeight="1" x14ac:dyDescent="0.25">
      <c r="A20" s="46" t="s">
        <v>213</v>
      </c>
      <c r="B20" s="47">
        <v>1</v>
      </c>
      <c r="C20" s="15">
        <v>2774.46</v>
      </c>
      <c r="D20" s="15">
        <v>2774.46</v>
      </c>
    </row>
    <row r="21" spans="1:4" x14ac:dyDescent="0.25">
      <c r="A21" s="46" t="s">
        <v>219</v>
      </c>
      <c r="B21" s="47"/>
      <c r="C21" s="15"/>
      <c r="D21" s="12">
        <v>1154.8900000000001</v>
      </c>
    </row>
    <row r="22" spans="1:4" x14ac:dyDescent="0.25">
      <c r="A22" s="48" t="s">
        <v>11</v>
      </c>
      <c r="B22" s="1"/>
      <c r="C22" s="1"/>
      <c r="D22" s="13">
        <f>SUM(D12:D21)</f>
        <v>28888.499999999996</v>
      </c>
    </row>
    <row r="23" spans="1:4" x14ac:dyDescent="0.25">
      <c r="A23" s="43"/>
      <c r="B23" s="32"/>
      <c r="C23" s="32"/>
      <c r="D23" s="28"/>
    </row>
    <row r="24" spans="1:4" x14ac:dyDescent="0.25">
      <c r="A24" s="43"/>
      <c r="B24" s="32"/>
      <c r="C24" s="32"/>
      <c r="D24" s="28"/>
    </row>
    <row r="25" spans="1:4" x14ac:dyDescent="0.25">
      <c r="A25" s="43"/>
      <c r="B25" s="32"/>
      <c r="C25" s="32"/>
      <c r="D25" s="28"/>
    </row>
    <row r="26" spans="1:4" x14ac:dyDescent="0.25">
      <c r="A26" s="43"/>
      <c r="B26" s="32"/>
      <c r="C26" s="32"/>
      <c r="D26" s="28"/>
    </row>
    <row r="27" spans="1:4" x14ac:dyDescent="0.25">
      <c r="A27" s="43"/>
      <c r="B27" s="32"/>
      <c r="C27" s="32"/>
      <c r="D27" s="28"/>
    </row>
    <row r="28" spans="1:4" x14ac:dyDescent="0.25">
      <c r="A28" s="43"/>
      <c r="B28" s="32"/>
      <c r="C28" s="32"/>
      <c r="D28" s="28"/>
    </row>
    <row r="29" spans="1:4" x14ac:dyDescent="0.25">
      <c r="A29" s="43"/>
      <c r="B29" s="32"/>
      <c r="C29" s="32"/>
      <c r="D29" s="28"/>
    </row>
    <row r="30" spans="1:4" x14ac:dyDescent="0.25">
      <c r="A30" s="43"/>
      <c r="B30" s="32"/>
      <c r="C30" s="32"/>
      <c r="D30" s="28"/>
    </row>
    <row r="32" spans="1:4" x14ac:dyDescent="0.25">
      <c r="A32" s="1" t="s">
        <v>192</v>
      </c>
      <c r="B32" s="53">
        <v>41456</v>
      </c>
    </row>
    <row r="33" spans="1:2" x14ac:dyDescent="0.25">
      <c r="A33" s="1" t="s">
        <v>193</v>
      </c>
      <c r="B33" s="53">
        <v>41517</v>
      </c>
    </row>
    <row r="34" spans="1:2" x14ac:dyDescent="0.25">
      <c r="A34" s="1" t="s">
        <v>203</v>
      </c>
      <c r="B34" s="55">
        <v>41547</v>
      </c>
    </row>
    <row r="35" spans="1:2" x14ac:dyDescent="0.25">
      <c r="A35" s="1" t="s">
        <v>190</v>
      </c>
      <c r="B35" s="6">
        <v>41671</v>
      </c>
    </row>
    <row r="36" spans="1:2" x14ac:dyDescent="0.25">
      <c r="A36" s="1" t="s">
        <v>171</v>
      </c>
      <c r="B36" s="6">
        <v>41579</v>
      </c>
    </row>
    <row r="37" spans="1:2" x14ac:dyDescent="0.25">
      <c r="A37" s="1" t="s">
        <v>194</v>
      </c>
      <c r="B37" s="53">
        <v>41518</v>
      </c>
    </row>
    <row r="38" spans="1:2" x14ac:dyDescent="0.25">
      <c r="A38" s="1" t="s">
        <v>195</v>
      </c>
      <c r="B38" s="53">
        <v>41518</v>
      </c>
    </row>
    <row r="39" spans="1:2" x14ac:dyDescent="0.25">
      <c r="A39" s="1" t="s">
        <v>161</v>
      </c>
      <c r="B39" s="6">
        <v>41547</v>
      </c>
    </row>
    <row r="40" spans="1:2" x14ac:dyDescent="0.25">
      <c r="A40" s="1" t="s">
        <v>110</v>
      </c>
      <c r="B40" s="6">
        <v>41547</v>
      </c>
    </row>
    <row r="41" spans="1:2" x14ac:dyDescent="0.25">
      <c r="A41" s="1" t="s">
        <v>125</v>
      </c>
      <c r="B41" s="53">
        <v>41518</v>
      </c>
    </row>
    <row r="42" spans="1:2" x14ac:dyDescent="0.25">
      <c r="A42" s="1" t="s">
        <v>169</v>
      </c>
      <c r="B42" s="6">
        <v>41547</v>
      </c>
    </row>
    <row r="43" spans="1:2" x14ac:dyDescent="0.25">
      <c r="A43" s="1" t="s">
        <v>366</v>
      </c>
      <c r="B43" s="6">
        <v>41533</v>
      </c>
    </row>
    <row r="44" spans="1:2" x14ac:dyDescent="0.25">
      <c r="A44" s="1" t="s">
        <v>196</v>
      </c>
      <c r="B44" s="1" t="s">
        <v>221</v>
      </c>
    </row>
    <row r="45" spans="1:2" x14ac:dyDescent="0.25">
      <c r="A45" s="1" t="s">
        <v>198</v>
      </c>
      <c r="B45" s="1" t="s">
        <v>221</v>
      </c>
    </row>
    <row r="46" spans="1:2" x14ac:dyDescent="0.25">
      <c r="A46" s="22" t="s">
        <v>206</v>
      </c>
      <c r="B46" s="1"/>
    </row>
    <row r="47" spans="1:2" x14ac:dyDescent="0.25">
      <c r="A47" s="38" t="s">
        <v>205</v>
      </c>
      <c r="B47" s="54">
        <v>41579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topLeftCell="A49" workbookViewId="0">
      <selection activeCell="P69" sqref="P69"/>
    </sheetView>
  </sheetViews>
  <sheetFormatPr defaultRowHeight="15" x14ac:dyDescent="0.25"/>
  <cols>
    <col min="1" max="1" width="33" bestFit="1" customWidth="1"/>
    <col min="2" max="2" width="11.140625" bestFit="1" customWidth="1"/>
    <col min="3" max="3" width="7.140625" bestFit="1" customWidth="1"/>
    <col min="4" max="4" width="3.85546875" customWidth="1"/>
    <col min="5" max="5" width="4.5703125" customWidth="1"/>
    <col min="6" max="6" width="3.42578125" customWidth="1"/>
    <col min="7" max="7" width="4.28515625" customWidth="1"/>
    <col min="8" max="8" width="3.85546875" customWidth="1"/>
    <col min="9" max="9" width="7.5703125" customWidth="1"/>
  </cols>
  <sheetData>
    <row r="1" spans="1:12" ht="23.25" x14ac:dyDescent="0.35">
      <c r="A1" s="134" t="s">
        <v>235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5" spans="1:12" x14ac:dyDescent="0.25">
      <c r="I5" s="62">
        <v>0.22670000000000001</v>
      </c>
    </row>
    <row r="8" spans="1:12" x14ac:dyDescent="0.25">
      <c r="I8" s="63">
        <v>0.1928</v>
      </c>
    </row>
    <row r="9" spans="1:12" x14ac:dyDescent="0.25">
      <c r="I9" s="64"/>
    </row>
    <row r="10" spans="1:12" x14ac:dyDescent="0.25">
      <c r="I10" s="64"/>
    </row>
    <row r="11" spans="1:12" x14ac:dyDescent="0.25">
      <c r="I11" s="65">
        <v>0.46820000000000001</v>
      </c>
    </row>
    <row r="12" spans="1:12" x14ac:dyDescent="0.25">
      <c r="I12" s="64"/>
    </row>
    <row r="13" spans="1:12" x14ac:dyDescent="0.25">
      <c r="I13" s="64"/>
    </row>
    <row r="14" spans="1:12" x14ac:dyDescent="0.25">
      <c r="I14" s="66">
        <v>0.1124</v>
      </c>
    </row>
    <row r="15" spans="1:12" x14ac:dyDescent="0.25">
      <c r="I15" s="64"/>
    </row>
    <row r="16" spans="1:12" x14ac:dyDescent="0.25">
      <c r="I16" s="64"/>
    </row>
    <row r="17" spans="9:9" x14ac:dyDescent="0.25">
      <c r="I17" s="64"/>
    </row>
    <row r="18" spans="9:9" x14ac:dyDescent="0.25">
      <c r="I18" s="64"/>
    </row>
    <row r="19" spans="9:9" x14ac:dyDescent="0.25">
      <c r="I19" s="64"/>
    </row>
    <row r="20" spans="9:9" x14ac:dyDescent="0.25">
      <c r="I20" s="62">
        <v>0.313</v>
      </c>
    </row>
    <row r="21" spans="9:9" x14ac:dyDescent="0.25">
      <c r="I21" s="64"/>
    </row>
    <row r="22" spans="9:9" x14ac:dyDescent="0.25">
      <c r="I22" s="64"/>
    </row>
    <row r="23" spans="9:9" x14ac:dyDescent="0.25">
      <c r="I23" s="63">
        <v>0.51870000000000005</v>
      </c>
    </row>
    <row r="24" spans="9:9" x14ac:dyDescent="0.25">
      <c r="I24" s="64"/>
    </row>
    <row r="25" spans="9:9" x14ac:dyDescent="0.25">
      <c r="I25" s="64"/>
    </row>
    <row r="26" spans="9:9" x14ac:dyDescent="0.25">
      <c r="I26" s="65">
        <v>0.1409</v>
      </c>
    </row>
    <row r="27" spans="9:9" x14ac:dyDescent="0.25">
      <c r="I27" s="64"/>
    </row>
    <row r="28" spans="9:9" x14ac:dyDescent="0.25">
      <c r="I28" s="64"/>
    </row>
    <row r="29" spans="9:9" x14ac:dyDescent="0.25">
      <c r="I29" s="66">
        <v>2.7400000000000001E-2</v>
      </c>
    </row>
    <row r="30" spans="9:9" x14ac:dyDescent="0.25">
      <c r="I30" s="64"/>
    </row>
    <row r="31" spans="9:9" x14ac:dyDescent="0.25">
      <c r="I31" s="64"/>
    </row>
    <row r="32" spans="9:9" x14ac:dyDescent="0.25">
      <c r="I32" s="64"/>
    </row>
    <row r="33" spans="9:9" x14ac:dyDescent="0.25">
      <c r="I33" s="64"/>
    </row>
    <row r="34" spans="9:9" x14ac:dyDescent="0.25">
      <c r="I34" s="64"/>
    </row>
    <row r="35" spans="9:9" x14ac:dyDescent="0.25">
      <c r="I35" s="64"/>
    </row>
    <row r="36" spans="9:9" x14ac:dyDescent="0.25">
      <c r="I36" s="64"/>
    </row>
    <row r="37" spans="9:9" x14ac:dyDescent="0.25">
      <c r="I37" s="62">
        <v>0.2712</v>
      </c>
    </row>
    <row r="38" spans="9:9" x14ac:dyDescent="0.25">
      <c r="I38" s="64"/>
    </row>
    <row r="39" spans="9:9" x14ac:dyDescent="0.25">
      <c r="I39" s="64"/>
    </row>
    <row r="40" spans="9:9" x14ac:dyDescent="0.25">
      <c r="I40" s="63">
        <v>0.36099999999999999</v>
      </c>
    </row>
    <row r="41" spans="9:9" x14ac:dyDescent="0.25">
      <c r="I41" s="64"/>
    </row>
    <row r="42" spans="9:9" x14ac:dyDescent="0.25">
      <c r="I42" s="64"/>
    </row>
    <row r="43" spans="9:9" x14ac:dyDescent="0.25">
      <c r="I43" s="65">
        <v>0.29920000000000002</v>
      </c>
    </row>
    <row r="44" spans="9:9" x14ac:dyDescent="0.25">
      <c r="I44" s="64"/>
    </row>
    <row r="45" spans="9:9" x14ac:dyDescent="0.25">
      <c r="I45" s="64"/>
    </row>
    <row r="46" spans="9:9" x14ac:dyDescent="0.25">
      <c r="I46" s="66">
        <v>6.8500000000000005E-2</v>
      </c>
    </row>
    <row r="85" spans="1:3" x14ac:dyDescent="0.25">
      <c r="A85" s="69" t="s">
        <v>179</v>
      </c>
      <c r="B85" s="1"/>
      <c r="C85" s="1"/>
    </row>
    <row r="86" spans="1:3" x14ac:dyDescent="0.25">
      <c r="A86" s="1" t="s">
        <v>222</v>
      </c>
      <c r="B86" s="12">
        <v>102439.24000000002</v>
      </c>
      <c r="C86" s="70">
        <v>0.10021662859583755</v>
      </c>
    </row>
    <row r="87" spans="1:3" x14ac:dyDescent="0.25">
      <c r="A87" s="1" t="s">
        <v>305</v>
      </c>
      <c r="B87" s="12">
        <v>102561.61</v>
      </c>
      <c r="C87" s="70">
        <v>0.10033634354922134</v>
      </c>
    </row>
    <row r="88" spans="1:3" x14ac:dyDescent="0.25">
      <c r="A88" s="1" t="s">
        <v>230</v>
      </c>
      <c r="B88" s="12">
        <v>134561.90999999997</v>
      </c>
      <c r="C88" s="70">
        <v>0.13164233703428993</v>
      </c>
    </row>
    <row r="89" spans="1:3" x14ac:dyDescent="0.25">
      <c r="A89" s="1" t="s">
        <v>223</v>
      </c>
      <c r="B89" s="12">
        <v>20822.18</v>
      </c>
      <c r="C89" s="70">
        <v>2.0370403759493689E-2</v>
      </c>
    </row>
    <row r="90" spans="1:3" x14ac:dyDescent="0.25">
      <c r="A90" s="1"/>
      <c r="B90" s="1"/>
      <c r="C90" s="71">
        <v>0.35256571293884248</v>
      </c>
    </row>
    <row r="91" spans="1:3" x14ac:dyDescent="0.25">
      <c r="A91" s="69" t="s">
        <v>236</v>
      </c>
      <c r="B91" s="12"/>
      <c r="C91" s="1"/>
    </row>
    <row r="92" spans="1:3" x14ac:dyDescent="0.25">
      <c r="A92" s="1" t="s">
        <v>222</v>
      </c>
      <c r="B92" s="12">
        <v>93068.250000000015</v>
      </c>
      <c r="C92" s="70">
        <v>9.1048959796212442E-2</v>
      </c>
    </row>
    <row r="93" spans="1:3" x14ac:dyDescent="0.25">
      <c r="A93" s="1" t="s">
        <v>305</v>
      </c>
      <c r="B93" s="12">
        <v>132118.75</v>
      </c>
      <c r="C93" s="70">
        <v>0.12925218597186303</v>
      </c>
    </row>
    <row r="94" spans="1:3" x14ac:dyDescent="0.25">
      <c r="A94" s="1" t="s">
        <v>230</v>
      </c>
      <c r="B94" s="12">
        <v>66190.599999999991</v>
      </c>
      <c r="C94" s="70">
        <v>6.4754470813485565E-2</v>
      </c>
    </row>
    <row r="95" spans="1:3" x14ac:dyDescent="0.25">
      <c r="A95" s="1" t="s">
        <v>223</v>
      </c>
      <c r="B95" s="12">
        <v>20822.18</v>
      </c>
      <c r="C95" s="70">
        <v>2.0370403759493689E-2</v>
      </c>
    </row>
    <row r="96" spans="1:3" x14ac:dyDescent="0.25">
      <c r="A96" s="1"/>
      <c r="B96" s="12"/>
      <c r="C96" s="71">
        <v>0.3054260203410547</v>
      </c>
    </row>
    <row r="97" spans="1:3" x14ac:dyDescent="0.25">
      <c r="A97" s="69" t="s">
        <v>237</v>
      </c>
      <c r="B97" s="12"/>
      <c r="C97" s="70"/>
    </row>
    <row r="98" spans="1:3" x14ac:dyDescent="0.25">
      <c r="A98" s="1" t="s">
        <v>222</v>
      </c>
      <c r="B98" s="12">
        <v>69616.31</v>
      </c>
      <c r="C98" s="70">
        <v>6.8105853611201042E-2</v>
      </c>
    </row>
    <row r="99" spans="1:3" x14ac:dyDescent="0.25">
      <c r="A99" s="1" t="s">
        <v>305</v>
      </c>
      <c r="B99" s="12">
        <v>132118.75</v>
      </c>
      <c r="C99" s="70">
        <v>0.12925218597186303</v>
      </c>
    </row>
    <row r="100" spans="1:3" x14ac:dyDescent="0.25">
      <c r="A100" s="1" t="s">
        <v>230</v>
      </c>
      <c r="B100" s="12">
        <v>110766.10999999999</v>
      </c>
      <c r="C100" s="70">
        <v>0.10836283153677911</v>
      </c>
    </row>
    <row r="101" spans="1:3" x14ac:dyDescent="0.25">
      <c r="A101" s="1" t="s">
        <v>223</v>
      </c>
      <c r="B101" s="12">
        <v>37092.18</v>
      </c>
      <c r="C101" s="70">
        <v>3.6287395600259752E-2</v>
      </c>
    </row>
    <row r="102" spans="1:3" x14ac:dyDescent="0.25">
      <c r="A102" s="1"/>
      <c r="B102" s="1"/>
      <c r="C102" s="71">
        <v>0.34200826672010293</v>
      </c>
    </row>
  </sheetData>
  <mergeCells count="1">
    <mergeCell ref="A1:L1"/>
  </mergeCells>
  <pageMargins left="0.7" right="0.7" top="0.75" bottom="0.75" header="0.3" footer="0.3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B66"/>
  <sheetViews>
    <sheetView workbookViewId="0">
      <selection activeCell="I70" sqref="I70"/>
    </sheetView>
  </sheetViews>
  <sheetFormatPr defaultRowHeight="15" x14ac:dyDescent="0.25"/>
  <cols>
    <col min="2" max="2" width="11.85546875" bestFit="1" customWidth="1"/>
  </cols>
  <sheetData>
    <row r="7" spans="1:2" x14ac:dyDescent="0.25">
      <c r="A7" t="s">
        <v>350</v>
      </c>
      <c r="B7" s="25">
        <v>787462</v>
      </c>
    </row>
    <row r="8" spans="1:2" x14ac:dyDescent="0.25">
      <c r="A8" t="s">
        <v>351</v>
      </c>
      <c r="B8" s="25">
        <v>337484</v>
      </c>
    </row>
    <row r="9" spans="1:2" x14ac:dyDescent="0.25">
      <c r="A9" t="s">
        <v>352</v>
      </c>
      <c r="B9" s="25">
        <v>70031.08</v>
      </c>
    </row>
    <row r="11" spans="1:2" x14ac:dyDescent="0.25">
      <c r="A11" s="135"/>
      <c r="B11" s="135"/>
    </row>
    <row r="12" spans="1:2" x14ac:dyDescent="0.25">
      <c r="A12" t="s">
        <v>350</v>
      </c>
      <c r="B12" s="88">
        <v>631606</v>
      </c>
    </row>
    <row r="13" spans="1:2" x14ac:dyDescent="0.25">
      <c r="A13" t="s">
        <v>353</v>
      </c>
      <c r="B13" s="88">
        <v>631606</v>
      </c>
    </row>
    <row r="50" spans="1:2" x14ac:dyDescent="0.25">
      <c r="A50" t="s">
        <v>354</v>
      </c>
      <c r="B50" s="89">
        <v>0.65</v>
      </c>
    </row>
    <row r="51" spans="1:2" x14ac:dyDescent="0.25">
      <c r="A51" t="s">
        <v>355</v>
      </c>
      <c r="B51" s="89">
        <v>0.3</v>
      </c>
    </row>
    <row r="52" spans="1:2" x14ac:dyDescent="0.25">
      <c r="A52" t="s">
        <v>358</v>
      </c>
      <c r="B52" s="89">
        <v>0.05</v>
      </c>
    </row>
    <row r="63" spans="1:2" x14ac:dyDescent="0.25">
      <c r="A63" t="s">
        <v>354</v>
      </c>
      <c r="B63" s="20">
        <v>410543.9</v>
      </c>
    </row>
    <row r="64" spans="1:2" x14ac:dyDescent="0.25">
      <c r="A64" t="s">
        <v>355</v>
      </c>
      <c r="B64" s="20">
        <v>189481.8</v>
      </c>
    </row>
    <row r="65" spans="1:2" x14ac:dyDescent="0.25">
      <c r="A65" t="s">
        <v>359</v>
      </c>
      <c r="B65" s="20">
        <v>31580.3</v>
      </c>
    </row>
    <row r="66" spans="1:2" x14ac:dyDescent="0.25">
      <c r="B66" s="20">
        <f>SUM(B63:B65)</f>
        <v>631606</v>
      </c>
    </row>
  </sheetData>
  <mergeCells count="1">
    <mergeCell ref="A11:B11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workbookViewId="0">
      <selection activeCell="D32" sqref="D32:D33"/>
    </sheetView>
  </sheetViews>
  <sheetFormatPr defaultRowHeight="15" x14ac:dyDescent="0.25"/>
  <cols>
    <col min="1" max="1" width="11.5703125" customWidth="1"/>
    <col min="2" max="2" width="36.7109375" customWidth="1"/>
    <col min="3" max="3" width="6.5703125" customWidth="1"/>
    <col min="4" max="4" width="11.85546875" bestFit="1" customWidth="1"/>
    <col min="5" max="5" width="3.28515625" customWidth="1"/>
    <col min="6" max="6" width="16" bestFit="1" customWidth="1"/>
  </cols>
  <sheetData>
    <row r="1" spans="1:15" ht="23.25" x14ac:dyDescent="0.35">
      <c r="B1" s="95" t="s">
        <v>368</v>
      </c>
      <c r="C1" s="93"/>
      <c r="D1" s="93"/>
      <c r="E1" s="93"/>
      <c r="F1" s="110">
        <f ca="1">TODAY()</f>
        <v>41940</v>
      </c>
      <c r="G1" s="93"/>
      <c r="H1" s="93"/>
    </row>
    <row r="2" spans="1:15" x14ac:dyDescent="0.25">
      <c r="A2" s="96"/>
    </row>
    <row r="3" spans="1:15" x14ac:dyDescent="0.25">
      <c r="A3" s="96"/>
      <c r="B3" s="18" t="s">
        <v>365</v>
      </c>
      <c r="F3" s="25">
        <v>631606.15</v>
      </c>
    </row>
    <row r="4" spans="1:15" x14ac:dyDescent="0.25">
      <c r="A4" s="96"/>
      <c r="B4" t="s">
        <v>371</v>
      </c>
      <c r="F4" s="25">
        <v>54257.120000000003</v>
      </c>
    </row>
    <row r="5" spans="1:15" x14ac:dyDescent="0.25">
      <c r="A5" s="96"/>
      <c r="B5" t="s">
        <v>372</v>
      </c>
      <c r="F5" s="74">
        <f>(F3+F4)</f>
        <v>685863.27</v>
      </c>
    </row>
    <row r="6" spans="1:15" x14ac:dyDescent="0.25">
      <c r="B6" t="s">
        <v>373</v>
      </c>
      <c r="F6" s="74">
        <v>29151</v>
      </c>
    </row>
    <row r="7" spans="1:15" x14ac:dyDescent="0.25">
      <c r="A7" s="96"/>
      <c r="B7" t="s">
        <v>374</v>
      </c>
      <c r="F7" s="21">
        <f>SUM(F5:F6)</f>
        <v>715014.27</v>
      </c>
    </row>
    <row r="8" spans="1:15" x14ac:dyDescent="0.25">
      <c r="A8" s="96"/>
      <c r="F8" s="102"/>
      <c r="J8" s="96"/>
      <c r="M8" s="20"/>
      <c r="O8" s="20"/>
    </row>
    <row r="9" spans="1:15" x14ac:dyDescent="0.25">
      <c r="B9" s="94" t="s">
        <v>360</v>
      </c>
      <c r="J9" s="96"/>
      <c r="M9" s="20"/>
      <c r="O9" s="20"/>
    </row>
    <row r="10" spans="1:15" x14ac:dyDescent="0.25">
      <c r="B10" s="103" t="s">
        <v>385</v>
      </c>
      <c r="D10" s="20">
        <v>20911.400000000001</v>
      </c>
      <c r="J10" s="96"/>
      <c r="M10" s="20"/>
      <c r="O10" s="20"/>
    </row>
    <row r="11" spans="1:15" x14ac:dyDescent="0.25">
      <c r="B11" s="94"/>
      <c r="J11" s="96"/>
      <c r="M11" s="20"/>
      <c r="O11" s="20"/>
    </row>
    <row r="12" spans="1:15" x14ac:dyDescent="0.25">
      <c r="B12" t="s">
        <v>369</v>
      </c>
      <c r="C12" s="18"/>
      <c r="D12" s="18" t="s">
        <v>197</v>
      </c>
      <c r="E12" s="18"/>
      <c r="F12" s="18"/>
      <c r="J12" s="96"/>
      <c r="M12" s="20"/>
      <c r="O12" s="20"/>
    </row>
    <row r="13" spans="1:15" x14ac:dyDescent="0.25">
      <c r="A13" s="96" t="s">
        <v>370</v>
      </c>
      <c r="B13" t="s">
        <v>361</v>
      </c>
      <c r="D13" s="111">
        <v>575.75</v>
      </c>
      <c r="F13" s="20"/>
      <c r="J13" s="96"/>
      <c r="M13" s="20"/>
      <c r="O13" s="20"/>
    </row>
    <row r="14" spans="1:15" x14ac:dyDescent="0.25">
      <c r="A14" s="96" t="s">
        <v>370</v>
      </c>
      <c r="B14" t="s">
        <v>364</v>
      </c>
      <c r="D14" s="105">
        <v>27851.7</v>
      </c>
      <c r="F14" s="20"/>
    </row>
    <row r="15" spans="1:15" x14ac:dyDescent="0.25">
      <c r="A15" s="96" t="s">
        <v>370</v>
      </c>
      <c r="B15" t="s">
        <v>367</v>
      </c>
      <c r="D15" s="106">
        <v>8486.4</v>
      </c>
      <c r="F15" s="20"/>
      <c r="J15" s="96"/>
      <c r="M15" s="97"/>
      <c r="O15" s="20"/>
    </row>
    <row r="16" spans="1:15" x14ac:dyDescent="0.25">
      <c r="A16" s="96"/>
      <c r="B16" s="94" t="s">
        <v>360</v>
      </c>
      <c r="D16" s="105"/>
    </row>
    <row r="17" spans="1:6" x14ac:dyDescent="0.25">
      <c r="A17" s="96" t="s">
        <v>375</v>
      </c>
      <c r="B17" t="s">
        <v>366</v>
      </c>
      <c r="D17" s="106">
        <v>8725</v>
      </c>
    </row>
    <row r="18" spans="1:6" x14ac:dyDescent="0.25">
      <c r="A18" s="96" t="s">
        <v>375</v>
      </c>
      <c r="B18" t="s">
        <v>376</v>
      </c>
      <c r="D18" s="106">
        <v>18547.349999999999</v>
      </c>
    </row>
    <row r="19" spans="1:6" x14ac:dyDescent="0.25">
      <c r="A19" s="96" t="s">
        <v>377</v>
      </c>
      <c r="B19" t="s">
        <v>378</v>
      </c>
      <c r="D19" s="112">
        <v>8268.26</v>
      </c>
    </row>
    <row r="20" spans="1:6" x14ac:dyDescent="0.25">
      <c r="A20" s="96" t="s">
        <v>377</v>
      </c>
      <c r="B20" t="s">
        <v>379</v>
      </c>
      <c r="D20" s="112" t="s">
        <v>418</v>
      </c>
    </row>
    <row r="21" spans="1:6" x14ac:dyDescent="0.25">
      <c r="A21" s="96" t="s">
        <v>377</v>
      </c>
      <c r="B21" t="s">
        <v>380</v>
      </c>
      <c r="D21" s="105">
        <v>31749.72</v>
      </c>
      <c r="F21" s="98"/>
    </row>
    <row r="22" spans="1:6" x14ac:dyDescent="0.25">
      <c r="A22" s="96"/>
      <c r="B22" s="94" t="s">
        <v>360</v>
      </c>
      <c r="D22" s="104"/>
      <c r="F22" s="98"/>
    </row>
    <row r="23" spans="1:6" x14ac:dyDescent="0.25">
      <c r="A23" s="99" t="s">
        <v>381</v>
      </c>
      <c r="B23" t="s">
        <v>110</v>
      </c>
      <c r="D23" s="105">
        <v>5500</v>
      </c>
    </row>
    <row r="24" spans="1:6" x14ac:dyDescent="0.25">
      <c r="A24" s="99" t="s">
        <v>381</v>
      </c>
      <c r="B24" t="s">
        <v>125</v>
      </c>
      <c r="D24" s="105">
        <v>19951</v>
      </c>
    </row>
    <row r="25" spans="1:6" x14ac:dyDescent="0.25">
      <c r="A25" s="99" t="s">
        <v>381</v>
      </c>
      <c r="B25" t="s">
        <v>195</v>
      </c>
      <c r="D25" s="105">
        <v>5000</v>
      </c>
    </row>
    <row r="26" spans="1:6" x14ac:dyDescent="0.25">
      <c r="A26" s="99" t="s">
        <v>381</v>
      </c>
      <c r="B26" t="s">
        <v>95</v>
      </c>
      <c r="D26" s="105">
        <v>55000</v>
      </c>
    </row>
    <row r="27" spans="1:6" x14ac:dyDescent="0.25">
      <c r="A27" s="99" t="s">
        <v>381</v>
      </c>
      <c r="B27" t="s">
        <v>382</v>
      </c>
      <c r="D27" s="106">
        <v>6303</v>
      </c>
    </row>
    <row r="28" spans="1:6" x14ac:dyDescent="0.25">
      <c r="A28" s="99" t="s">
        <v>381</v>
      </c>
      <c r="B28" t="s">
        <v>383</v>
      </c>
      <c r="D28" s="105">
        <v>9713.2999999999993</v>
      </c>
    </row>
    <row r="29" spans="1:6" x14ac:dyDescent="0.25">
      <c r="A29" s="99" t="s">
        <v>381</v>
      </c>
      <c r="B29" t="s">
        <v>414</v>
      </c>
      <c r="D29" s="105">
        <v>8850</v>
      </c>
    </row>
    <row r="30" spans="1:6" x14ac:dyDescent="0.25">
      <c r="A30" s="99" t="s">
        <v>381</v>
      </c>
      <c r="B30" t="s">
        <v>384</v>
      </c>
      <c r="D30" s="105">
        <v>2337.5</v>
      </c>
    </row>
    <row r="31" spans="1:6" x14ac:dyDescent="0.25">
      <c r="D31" s="104"/>
    </row>
    <row r="32" spans="1:6" x14ac:dyDescent="0.25">
      <c r="A32" s="99" t="s">
        <v>410</v>
      </c>
      <c r="B32" t="s">
        <v>412</v>
      </c>
      <c r="D32" s="109">
        <v>150111.81</v>
      </c>
    </row>
    <row r="33" spans="1:6" ht="15.75" thickBot="1" x14ac:dyDescent="0.3">
      <c r="A33" s="99" t="s">
        <v>411</v>
      </c>
      <c r="B33" t="s">
        <v>413</v>
      </c>
      <c r="D33" s="108">
        <v>6388.9</v>
      </c>
    </row>
    <row r="34" spans="1:6" ht="15.75" thickBot="1" x14ac:dyDescent="0.3">
      <c r="B34" t="s">
        <v>11</v>
      </c>
      <c r="D34" s="107">
        <f>SUM(D10:D33)</f>
        <v>394271.09</v>
      </c>
    </row>
    <row r="35" spans="1:6" x14ac:dyDescent="0.25">
      <c r="B35" s="18" t="s">
        <v>409</v>
      </c>
      <c r="C35" s="18"/>
      <c r="D35" s="18"/>
      <c r="E35" s="18"/>
      <c r="F35" s="21">
        <f>(F7-D34)</f>
        <v>320743.18</v>
      </c>
    </row>
    <row r="36" spans="1:6" x14ac:dyDescent="0.25">
      <c r="B36" t="s">
        <v>415</v>
      </c>
      <c r="F36" s="25">
        <v>261304.81</v>
      </c>
    </row>
    <row r="37" spans="1:6" x14ac:dyDescent="0.25">
      <c r="B37" t="s">
        <v>416</v>
      </c>
      <c r="F37" s="25">
        <v>653258.6</v>
      </c>
    </row>
    <row r="38" spans="1:6" x14ac:dyDescent="0.25">
      <c r="B38" t="s">
        <v>107</v>
      </c>
      <c r="F38" s="25">
        <f>(F36+F37)</f>
        <v>914563.40999999992</v>
      </c>
    </row>
    <row r="39" spans="1:6" x14ac:dyDescent="0.25">
      <c r="B39" t="s">
        <v>417</v>
      </c>
      <c r="F39" s="23">
        <v>783911.69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2011-2012</vt:lpstr>
      <vt:lpstr>2011-2012 Budget Balance</vt:lpstr>
      <vt:lpstr>2012-2013 Budget</vt:lpstr>
      <vt:lpstr>2012-2013</vt:lpstr>
      <vt:lpstr>2012-2013 Budget Balance</vt:lpstr>
      <vt:lpstr>Funding Plan 2013</vt:lpstr>
      <vt:lpstr>Graphs</vt:lpstr>
      <vt:lpstr>Alottment Summary</vt:lpstr>
      <vt:lpstr>2013-2014</vt:lpstr>
      <vt:lpstr>2013-2014 Budget Balance</vt:lpstr>
      <vt:lpstr>2014-2015 Budget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enowlain</dc:creator>
  <cp:lastModifiedBy>Emily Nowlain</cp:lastModifiedBy>
  <cp:lastPrinted>2014-07-23T17:30:30Z</cp:lastPrinted>
  <dcterms:created xsi:type="dcterms:W3CDTF">2011-10-10T20:44:24Z</dcterms:created>
  <dcterms:modified xsi:type="dcterms:W3CDTF">2014-10-28T18:10:23Z</dcterms:modified>
</cp:coreProperties>
</file>